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_Adam\Exhibits\"/>
    </mc:Choice>
  </mc:AlternateContent>
  <bookViews>
    <workbookView xWindow="0" yWindow="0" windowWidth="15360" windowHeight="9012" tabRatio="1000"/>
  </bookViews>
  <sheets>
    <sheet name="Exhibit_1" sheetId="2" r:id="rId1"/>
    <sheet name="Exhibit_2" sheetId="1" r:id="rId2"/>
    <sheet name="Exhibit_3" sheetId="3" r:id="rId3"/>
    <sheet name="Exhibit_4" sheetId="4" r:id="rId4"/>
    <sheet name="Exhibit_5" sheetId="5" r:id="rId5"/>
    <sheet name="Exhibit_6" sheetId="8" r:id="rId6"/>
    <sheet name="Exhibit_7" sheetId="6" r:id="rId7"/>
    <sheet name="Exhibit_8" sheetId="7" r:id="rId8"/>
    <sheet name="Exhibit_9" sheetId="9" r:id="rId9"/>
    <sheet name="Exhibit_10" sheetId="10" r:id="rId10"/>
    <sheet name="Exhibit_11" sheetId="11" r:id="rId11"/>
    <sheet name="Exhibit_12" sheetId="12" r:id="rId12"/>
    <sheet name="Exhibit_13" sheetId="13" r:id="rId13"/>
    <sheet name="Exhibit_14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E14" i="13"/>
  <c r="G12" i="13"/>
  <c r="E12" i="13"/>
  <c r="C12" i="13"/>
  <c r="C14" i="13" s="1"/>
  <c r="G25" i="12"/>
  <c r="C24" i="12"/>
  <c r="C26" i="12" s="1"/>
  <c r="G26" i="12" s="1"/>
  <c r="G23" i="12"/>
  <c r="G22" i="12"/>
  <c r="G21" i="12"/>
  <c r="G20" i="12"/>
  <c r="C19" i="12"/>
  <c r="G18" i="12"/>
  <c r="G17" i="12"/>
  <c r="G19" i="12" s="1"/>
  <c r="G24" i="12" s="1"/>
  <c r="E17" i="12"/>
  <c r="E19" i="12" s="1"/>
  <c r="E24" i="12" s="1"/>
  <c r="C17" i="12"/>
  <c r="G16" i="12"/>
  <c r="G14" i="12"/>
  <c r="G13" i="12"/>
  <c r="G12" i="12"/>
  <c r="C12" i="10" l="1"/>
  <c r="E77" i="9"/>
  <c r="E70" i="9"/>
  <c r="D70" i="9"/>
  <c r="C70" i="9"/>
  <c r="C77" i="9" s="1"/>
  <c r="G69" i="9"/>
  <c r="G68" i="9"/>
  <c r="G70" i="9" s="1"/>
  <c r="G71" i="9" s="1"/>
  <c r="G67" i="9"/>
  <c r="G63" i="9" l="1"/>
  <c r="E63" i="9"/>
  <c r="G62" i="9"/>
  <c r="E62" i="9"/>
  <c r="G61" i="9"/>
  <c r="E61" i="9"/>
  <c r="G58" i="9"/>
  <c r="E58" i="9"/>
  <c r="G56" i="9"/>
  <c r="E56" i="9"/>
  <c r="G55" i="9"/>
  <c r="E55" i="9"/>
  <c r="G54" i="9"/>
  <c r="E54" i="9"/>
  <c r="G53" i="9"/>
  <c r="E53" i="9"/>
  <c r="G52" i="9"/>
  <c r="E52" i="9"/>
  <c r="G51" i="9"/>
  <c r="E51" i="9"/>
  <c r="G50" i="9"/>
  <c r="E50" i="9"/>
  <c r="G49" i="9"/>
  <c r="E49" i="9"/>
  <c r="G48" i="9"/>
  <c r="E48" i="9"/>
  <c r="G46" i="9"/>
  <c r="E46" i="9"/>
  <c r="G45" i="9"/>
  <c r="E45" i="9"/>
  <c r="G44" i="9"/>
  <c r="E44" i="9"/>
  <c r="G43" i="9"/>
  <c r="E43" i="9"/>
  <c r="G41" i="9"/>
  <c r="E41" i="9"/>
  <c r="G40" i="9"/>
  <c r="E40" i="9"/>
  <c r="G39" i="9"/>
  <c r="E39" i="9"/>
  <c r="G38" i="9"/>
  <c r="E38" i="9"/>
  <c r="G15" i="9"/>
  <c r="G16" i="9" s="1"/>
  <c r="G17" i="9" s="1"/>
  <c r="G31" i="9" s="1"/>
  <c r="E15" i="9"/>
  <c r="E16" i="9" s="1"/>
  <c r="E17" i="9" s="1"/>
  <c r="E31" i="9" s="1"/>
  <c r="C15" i="9"/>
  <c r="C16" i="9" s="1"/>
  <c r="C17" i="9" s="1"/>
  <c r="C31" i="9" s="1"/>
  <c r="B9" i="7" l="1"/>
  <c r="C16" i="5"/>
  <c r="C15" i="2" l="1"/>
  <c r="C13" i="2"/>
  <c r="C12" i="2"/>
  <c r="C33" i="7" l="1"/>
  <c r="B33" i="7"/>
  <c r="D33" i="7" s="1"/>
  <c r="D27" i="7"/>
  <c r="B27" i="7"/>
  <c r="C40" i="7" s="1"/>
  <c r="D26" i="7"/>
  <c r="B26" i="7"/>
  <c r="B39" i="7" s="1"/>
  <c r="D25" i="7"/>
  <c r="D24" i="7"/>
  <c r="D23" i="7"/>
  <c r="D22" i="7"/>
  <c r="B22" i="7"/>
  <c r="C35" i="7" s="1"/>
  <c r="D21" i="7"/>
  <c r="B20" i="7"/>
  <c r="D19" i="7"/>
  <c r="B12" i="7"/>
  <c r="C27" i="7" s="1"/>
  <c r="B11" i="7"/>
  <c r="C26" i="7" s="1"/>
  <c r="B10" i="7"/>
  <c r="B24" i="7"/>
  <c r="B8" i="7"/>
  <c r="C23" i="7" s="1"/>
  <c r="B7" i="7"/>
  <c r="B6" i="7"/>
  <c r="C21" i="7" s="1"/>
  <c r="B5" i="7"/>
  <c r="C4" i="7"/>
  <c r="D20" i="7" s="1"/>
  <c r="B4" i="7"/>
  <c r="C19" i="7" s="1"/>
  <c r="B3" i="7"/>
  <c r="M84" i="6"/>
  <c r="M82" i="6"/>
  <c r="M73" i="6"/>
  <c r="M72" i="6"/>
  <c r="M68" i="6"/>
  <c r="M62" i="6"/>
  <c r="M60" i="6"/>
  <c r="M59" i="6"/>
  <c r="M53" i="6"/>
  <c r="M50" i="6"/>
  <c r="M49" i="6"/>
  <c r="M47" i="6"/>
  <c r="M41" i="6"/>
  <c r="M39" i="6"/>
  <c r="M38" i="6"/>
  <c r="M37" i="6"/>
  <c r="M33" i="6"/>
  <c r="M32" i="6"/>
  <c r="H84" i="6"/>
  <c r="I84" i="6"/>
  <c r="J84" i="6"/>
  <c r="K84" i="6"/>
  <c r="L84" i="6"/>
  <c r="B7" i="6"/>
  <c r="B24" i="6" s="1"/>
  <c r="G84" i="6"/>
  <c r="F84" i="6"/>
  <c r="L83" i="6"/>
  <c r="G81" i="6"/>
  <c r="I80" i="6"/>
  <c r="I79" i="6"/>
  <c r="G78" i="6"/>
  <c r="I77" i="6"/>
  <c r="H76" i="6"/>
  <c r="B4" i="6" s="1"/>
  <c r="B21" i="6" s="1"/>
  <c r="G75" i="6"/>
  <c r="H74" i="6"/>
  <c r="G71" i="6"/>
  <c r="J70" i="6"/>
  <c r="G69" i="6"/>
  <c r="G67" i="6"/>
  <c r="G66" i="6"/>
  <c r="J65" i="6"/>
  <c r="J64" i="6"/>
  <c r="G63" i="6"/>
  <c r="I61" i="6"/>
  <c r="G58" i="6"/>
  <c r="I57" i="6"/>
  <c r="J56" i="6"/>
  <c r="I55" i="6"/>
  <c r="I54" i="6"/>
  <c r="I52" i="6"/>
  <c r="I51" i="6"/>
  <c r="I48" i="6"/>
  <c r="I46" i="6"/>
  <c r="G45" i="6"/>
  <c r="I44" i="6"/>
  <c r="I43" i="6"/>
  <c r="G42" i="6"/>
  <c r="K40" i="6"/>
  <c r="G36" i="6"/>
  <c r="G35" i="6"/>
  <c r="G34" i="6"/>
  <c r="G27" i="6"/>
  <c r="G26" i="6"/>
  <c r="O25" i="6"/>
  <c r="N25" i="6"/>
  <c r="M25" i="6"/>
  <c r="L25" i="6"/>
  <c r="K25" i="6"/>
  <c r="J25" i="6"/>
  <c r="I25" i="6"/>
  <c r="H25" i="6"/>
  <c r="G25" i="6"/>
  <c r="O24" i="6"/>
  <c r="N24" i="6"/>
  <c r="M24" i="6"/>
  <c r="L24" i="6"/>
  <c r="K24" i="6"/>
  <c r="J24" i="6"/>
  <c r="I24" i="6"/>
  <c r="H24" i="6"/>
  <c r="G24" i="6"/>
  <c r="M23" i="6"/>
  <c r="P22" i="6"/>
  <c r="P23" i="6" s="1"/>
  <c r="O22" i="6"/>
  <c r="O23" i="6" s="1"/>
  <c r="N22" i="6"/>
  <c r="N23" i="6" s="1"/>
  <c r="M22" i="6"/>
  <c r="L22" i="6"/>
  <c r="L23" i="6" s="1"/>
  <c r="K22" i="6"/>
  <c r="K23" i="6" s="1"/>
  <c r="J22" i="6"/>
  <c r="J23" i="6" s="1"/>
  <c r="I22" i="6"/>
  <c r="I23" i="6" s="1"/>
  <c r="H22" i="6"/>
  <c r="H23" i="6" s="1"/>
  <c r="G22" i="6"/>
  <c r="G23" i="6" s="1"/>
  <c r="H28" i="6" s="1"/>
  <c r="B16" i="6"/>
  <c r="B17" i="6" s="1"/>
  <c r="B12" i="5"/>
  <c r="B11" i="5"/>
  <c r="D32" i="4"/>
  <c r="B32" i="4"/>
  <c r="E27" i="7" l="1"/>
  <c r="C37" i="7"/>
  <c r="E20" i="7"/>
  <c r="C20" i="7"/>
  <c r="C22" i="7"/>
  <c r="C24" i="7"/>
  <c r="C39" i="7"/>
  <c r="D39" i="7" s="1"/>
  <c r="B37" i="7"/>
  <c r="B18" i="7"/>
  <c r="C31" i="7" s="1"/>
  <c r="B40" i="7"/>
  <c r="D40" i="7" s="1"/>
  <c r="B19" i="7"/>
  <c r="B32" i="7" s="1"/>
  <c r="B21" i="7"/>
  <c r="E22" i="7" s="1"/>
  <c r="B23" i="7"/>
  <c r="B25" i="7"/>
  <c r="E26" i="7" s="1"/>
  <c r="B35" i="7"/>
  <c r="D35" i="7" s="1"/>
  <c r="C25" i="7"/>
  <c r="B8" i="6"/>
  <c r="B25" i="6" s="1"/>
  <c r="B5" i="6"/>
  <c r="B22" i="6" s="1"/>
  <c r="B6" i="6"/>
  <c r="B23" i="6" s="1"/>
  <c r="B3" i="6"/>
  <c r="B20" i="6" s="1"/>
  <c r="H33" i="4"/>
  <c r="G33" i="4"/>
  <c r="F33" i="4"/>
  <c r="E33" i="4"/>
  <c r="D33" i="4"/>
  <c r="B33" i="4"/>
  <c r="H32" i="4"/>
  <c r="G32" i="4"/>
  <c r="F32" i="4"/>
  <c r="E32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C34" i="3"/>
  <c r="C35" i="3"/>
  <c r="C36" i="3"/>
  <c r="C37" i="3"/>
  <c r="C38" i="3"/>
  <c r="C39" i="3"/>
  <c r="C40" i="3"/>
  <c r="C41" i="3"/>
  <c r="C42" i="3"/>
  <c r="C33" i="3"/>
  <c r="C23" i="3"/>
  <c r="C24" i="3"/>
  <c r="C25" i="3"/>
  <c r="D19" i="3" s="1"/>
  <c r="C26" i="3"/>
  <c r="C27" i="3"/>
  <c r="C28" i="3"/>
  <c r="C29" i="3"/>
  <c r="C30" i="3"/>
  <c r="C22" i="3"/>
  <c r="C18" i="3"/>
  <c r="C35" i="1"/>
  <c r="D34" i="1" s="1"/>
  <c r="D27" i="1"/>
  <c r="B22" i="1"/>
  <c r="C21" i="1"/>
  <c r="C20" i="1"/>
  <c r="C22" i="1" s="1"/>
  <c r="E29" i="4" l="1"/>
  <c r="F29" i="4"/>
  <c r="C29" i="4"/>
  <c r="H35" i="4"/>
  <c r="D29" i="4"/>
  <c r="G29" i="4"/>
  <c r="H29" i="4"/>
  <c r="B29" i="4"/>
  <c r="D37" i="7"/>
  <c r="C38" i="7"/>
  <c r="E25" i="7"/>
  <c r="C36" i="7"/>
  <c r="E23" i="7"/>
  <c r="C34" i="7"/>
  <c r="E21" i="7"/>
  <c r="B38" i="7"/>
  <c r="D38" i="7" s="1"/>
  <c r="C32" i="7"/>
  <c r="D32" i="7" s="1"/>
  <c r="E19" i="7"/>
  <c r="B31" i="7"/>
  <c r="D31" i="7" s="1"/>
  <c r="B36" i="7"/>
  <c r="D36" i="7" s="1"/>
  <c r="B34" i="7"/>
  <c r="E24" i="7"/>
  <c r="B9" i="6"/>
  <c r="B26" i="6" s="1"/>
  <c r="B12" i="6"/>
  <c r="D28" i="1"/>
  <c r="D29" i="1"/>
  <c r="D30" i="1"/>
  <c r="D31" i="1"/>
  <c r="D24" i="1"/>
  <c r="D32" i="1"/>
  <c r="D25" i="1"/>
  <c r="D33" i="1"/>
  <c r="D26" i="1"/>
  <c r="D34" i="7" l="1"/>
  <c r="B27" i="6"/>
  <c r="D35" i="1"/>
</calcChain>
</file>

<file path=xl/sharedStrings.xml><?xml version="1.0" encoding="utf-8"?>
<sst xmlns="http://schemas.openxmlformats.org/spreadsheetml/2006/main" count="466" uniqueCount="309">
  <si>
    <t xml:space="preserve"> </t>
  </si>
  <si>
    <t>Taxes</t>
  </si>
  <si>
    <t>Other</t>
  </si>
  <si>
    <t>Property Tax</t>
  </si>
  <si>
    <t>Utility Users' Tax</t>
  </si>
  <si>
    <t>Sales Tax</t>
  </si>
  <si>
    <t>Business Tax</t>
  </si>
  <si>
    <t>Transient Occupancy Tax</t>
  </si>
  <si>
    <t>Documentary Transfer Tax</t>
  </si>
  <si>
    <t>Parking Users' Tax</t>
  </si>
  <si>
    <t>Licenses, Permits, and Fees</t>
  </si>
  <si>
    <t>Power Revenue Transfer</t>
  </si>
  <si>
    <t>Parking Fines</t>
  </si>
  <si>
    <t>Other Income</t>
  </si>
  <si>
    <t>Others</t>
  </si>
  <si>
    <t>Total</t>
  </si>
  <si>
    <t>First Series</t>
  </si>
  <si>
    <t>Second Series</t>
  </si>
  <si>
    <t>Adopted Revenue</t>
  </si>
  <si>
    <t>Actual Revenue</t>
  </si>
  <si>
    <t>FY 12-13</t>
  </si>
  <si>
    <t>FY 13-14</t>
  </si>
  <si>
    <t>FY 14-15</t>
  </si>
  <si>
    <t>FY 15-16</t>
  </si>
  <si>
    <t>FY 16-17</t>
  </si>
  <si>
    <t>*Excluding transfers from the Reserve and Budget Stabilization Funds</t>
  </si>
  <si>
    <t>Adopted Budget Revenues</t>
  </si>
  <si>
    <t>Actual Revenues</t>
  </si>
  <si>
    <t>FY07-08</t>
  </si>
  <si>
    <t>FY08-09</t>
  </si>
  <si>
    <t>FY09-10</t>
  </si>
  <si>
    <t>FY10-11</t>
  </si>
  <si>
    <t>FY11-12</t>
  </si>
  <si>
    <t>FY12-13</t>
  </si>
  <si>
    <t>FY13-14</t>
  </si>
  <si>
    <t>FY14-15</t>
  </si>
  <si>
    <t>FY15-16</t>
  </si>
  <si>
    <t>FY16-17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</si>
  <si>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</si>
  <si>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</si>
  <si>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</si>
  <si>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</si>
  <si>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</si>
  <si>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</si>
  <si>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</si>
  <si>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</si>
  <si>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</si>
  <si>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</si>
  <si>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Growth from FY08 to FY17</t>
  </si>
  <si>
    <t>Exhibit 3 - 10-Year History of Adopted versus Actual General Fund Revenues*</t>
  </si>
  <si>
    <t>Property Tax (first/bottom bar)</t>
  </si>
  <si>
    <t>Utility Users' Tax (second bar)</t>
  </si>
  <si>
    <t>License, Permits and Fees (third bar)</t>
  </si>
  <si>
    <t>Business Tax (fourth bar)</t>
  </si>
  <si>
    <t>Sales Tax (fifth bar)</t>
  </si>
  <si>
    <t>Documentary Transfer Tax (sixth bar)</t>
  </si>
  <si>
    <t>Transient Occupancy Tax (seventh/top bar)</t>
  </si>
  <si>
    <t>License Permits</t>
  </si>
  <si>
    <t>Documentary Transfer</t>
  </si>
  <si>
    <t>FY09 vs FY08</t>
  </si>
  <si>
    <t>FY10 vs FY09</t>
  </si>
  <si>
    <t>FY11 vs FY10</t>
  </si>
  <si>
    <t>FY12 vs FY11</t>
  </si>
  <si>
    <t>FY13 vs FY12</t>
  </si>
  <si>
    <t>FY14 vs FY13</t>
  </si>
  <si>
    <t>FY15 vs FY14</t>
  </si>
  <si>
    <t>FY16 vs FY15</t>
  </si>
  <si>
    <t>FY17 vs FY16</t>
  </si>
  <si>
    <t xml:space="preserve">Average </t>
  </si>
  <si>
    <t>% Inc.</t>
  </si>
  <si>
    <t>Percentage Increase Year/Year</t>
  </si>
  <si>
    <t>Fiscal Year</t>
  </si>
  <si>
    <t>Transient Occupancy Tax average increase from FY11 to FY17</t>
  </si>
  <si>
    <t>% Increase</t>
  </si>
  <si>
    <t>Adopted</t>
  </si>
  <si>
    <t>Actual</t>
  </si>
  <si>
    <t>Exhibit 5 - Adopted and Actual Special Fund Revenues*</t>
  </si>
  <si>
    <t>*Exclude Available Balances</t>
  </si>
  <si>
    <t>% of Total</t>
  </si>
  <si>
    <t>Exhibit 2 - 2016-17 Actual General Fund Revenues, % of Total</t>
  </si>
  <si>
    <t>Average growth from FY12 to FY17</t>
  </si>
  <si>
    <t>FY09/FY08</t>
  </si>
  <si>
    <t>FY10/FY09</t>
  </si>
  <si>
    <t>FY11/FY10</t>
  </si>
  <si>
    <t>FY12/FY11</t>
  </si>
  <si>
    <t>FY13/FY12</t>
  </si>
  <si>
    <t>FY14/FY13</t>
  </si>
  <si>
    <t>FY15/FY14</t>
  </si>
  <si>
    <t>FY16/FY15</t>
  </si>
  <si>
    <t>FY17/FY16</t>
  </si>
  <si>
    <t>Actual Revenues Year/Year growth</t>
  </si>
  <si>
    <t>Percentage Difference between Adopted vs. Actual Revenues</t>
  </si>
  <si>
    <t>Exhibit 4 - 10-Year History of Top Seven General Fund Revenues*</t>
  </si>
  <si>
    <t>*Excluding Power Revenue Transfer</t>
  </si>
  <si>
    <t>Difference between FY17 Actual vs. Adopted</t>
  </si>
  <si>
    <t>Charges and Fees</t>
  </si>
  <si>
    <t>Assessments</t>
  </si>
  <si>
    <t>Intergovernmental and Grants</t>
  </si>
  <si>
    <t>Transportation</t>
  </si>
  <si>
    <t>Tax Levy</t>
  </si>
  <si>
    <t>Available Balances</t>
  </si>
  <si>
    <t>Other Special Funds</t>
  </si>
  <si>
    <t>Adopted Available Balance</t>
  </si>
  <si>
    <t>Actual Available Balance</t>
  </si>
  <si>
    <t>Increase/(Decrease)</t>
  </si>
  <si>
    <t xml:space="preserve">% of Total </t>
  </si>
  <si>
    <t>Avail Bal % of Tot SF</t>
  </si>
  <si>
    <t>$ Avail Bal Increase/(Decrease)</t>
  </si>
  <si>
    <t>Intergovernmental</t>
  </si>
  <si>
    <t>Available</t>
  </si>
  <si>
    <t>Affordable Housing Trust Fund</t>
  </si>
  <si>
    <t>Arts &amp; Cultural Facilities &amp; Services Trust Fund</t>
  </si>
  <si>
    <t>Arts Development Fee Trust Fund</t>
  </si>
  <si>
    <t xml:space="preserve">Building &amp; Safety Permit Enterprise Fund  </t>
  </si>
  <si>
    <t>Central Recycling and Transfer Fund</t>
  </si>
  <si>
    <t>City Employees' Retirement Fund (1)</t>
  </si>
  <si>
    <t>City Employees Ridesharing Fund</t>
  </si>
  <si>
    <t>City Ethics Commission Fund</t>
  </si>
  <si>
    <t>City Tax Levy (Debt Service)</t>
  </si>
  <si>
    <t>Citywide Recycling Trust Fund</t>
  </si>
  <si>
    <t>Code Enforcement Trust Fund</t>
  </si>
  <si>
    <t>Community Development Trust Fund</t>
  </si>
  <si>
    <t>Community Services Administration Grant Fund</t>
  </si>
  <si>
    <t>Convention Center Revenue Fund</t>
  </si>
  <si>
    <t>Disaster Assistance Trust Fund</t>
  </si>
  <si>
    <t xml:space="preserve">El Pueblo de Los Angeles Historical Monument Fund </t>
  </si>
  <si>
    <t>Forfeited Assets Trust Fund of Police Dept</t>
  </si>
  <si>
    <t xml:space="preserve">Greater Los Angeles Visitors &amp; Convention </t>
  </si>
  <si>
    <t>HOME Investment Partnerships Program Fund</t>
  </si>
  <si>
    <t>Household Hazardous Waste Fund</t>
  </si>
  <si>
    <t>Housing Opportunities for Persons with AIDS Fund</t>
  </si>
  <si>
    <t>Landfill Maintenance Fund</t>
  </si>
  <si>
    <t>Local Public Safety Fund</t>
  </si>
  <si>
    <t>Local Transportation Fund</t>
  </si>
  <si>
    <t>Measure R Traffic Relief and Rail Expansion Fund</t>
  </si>
  <si>
    <t>Mobile Source Air Pollution Reduction Trust Fund</t>
  </si>
  <si>
    <t>Multi-Family Bulky Item Fund</t>
  </si>
  <si>
    <t>Municipal Housing Finance Fund</t>
  </si>
  <si>
    <t>Neighborhood Empowerment Fund</t>
  </si>
  <si>
    <t>Older Americans Act Fund</t>
  </si>
  <si>
    <t>Park &amp; Recreational Sites &amp; Facilities Fund</t>
  </si>
  <si>
    <t>Planning Case Processing Revenue Fund</t>
  </si>
  <si>
    <t>Proposition A Local Transit Assistance Fund</t>
  </si>
  <si>
    <t>Proposition C Anti-Gridlock Transit</t>
  </si>
  <si>
    <t>Rent Stabilization Trust Fund</t>
  </si>
  <si>
    <t>Sewer Construction &amp; Maintenance Fund</t>
  </si>
  <si>
    <t>Sidewalk Repair Fund</t>
  </si>
  <si>
    <t>Solid Waste Resources Revenue Fund</t>
  </si>
  <si>
    <t>Special Gas Tax Street Improvement Fund:</t>
  </si>
  <si>
    <t>Special Parking Revenue Fund</t>
  </si>
  <si>
    <t>Special Police/911 System Tax Fund</t>
  </si>
  <si>
    <t>Staples Arena Special Fund</t>
  </si>
  <si>
    <t>Stormwater Pollution Abatement Fund</t>
  </si>
  <si>
    <t>Street Damage Restoration Fee Fund</t>
  </si>
  <si>
    <t>Street Lighting Maintenance Assessment Fund</t>
  </si>
  <si>
    <t>Supplemental Law Enforcement Services Fund</t>
  </si>
  <si>
    <t>Telecommunications Liquidated Damages</t>
  </si>
  <si>
    <t xml:space="preserve">Traffic Safety Fund </t>
  </si>
  <si>
    <t>Workforce Investment Act Fund</t>
  </si>
  <si>
    <t>Zoo Enterprise Trust Fund</t>
  </si>
  <si>
    <t xml:space="preserve">Allocations from Other Governmental </t>
  </si>
  <si>
    <t>Total Special Fund Receipts</t>
  </si>
  <si>
    <t>Revenues</t>
  </si>
  <si>
    <t>Actual SF Revenues</t>
  </si>
  <si>
    <t>Total SF Avail. Bal. &amp; Revenues</t>
  </si>
  <si>
    <t>Avail Bal % Increase/Decrease</t>
  </si>
  <si>
    <t>Avail Bal Amt Inc. FY17/FY08</t>
  </si>
  <si>
    <t>Avail Bal % Inc FY17/FY08</t>
  </si>
  <si>
    <t>Average Avail Bal/Actual SF Revenues FY13 to FY17</t>
  </si>
  <si>
    <t>Special Fund Revenues</t>
  </si>
  <si>
    <t>Total Special Fund Revenues and Available Balances</t>
  </si>
  <si>
    <t>Budgeted Special Funds</t>
  </si>
  <si>
    <t>General Fund</t>
  </si>
  <si>
    <t>Special Fund</t>
  </si>
  <si>
    <t>SF % Growth</t>
  </si>
  <si>
    <t>Total % Growth</t>
  </si>
  <si>
    <t>Sum</t>
  </si>
  <si>
    <t xml:space="preserve">General Fund </t>
  </si>
  <si>
    <t>Exhibit 8 - 10-Year Total General and Special Fund Revenues*</t>
  </si>
  <si>
    <t>Adopted vs Actual FY17</t>
  </si>
  <si>
    <t>Actual FY17/FY16</t>
  </si>
  <si>
    <t>FY17 Increase from lowest amt.</t>
  </si>
  <si>
    <t>n/a</t>
  </si>
  <si>
    <t>Actual Inc FY17/FY16</t>
  </si>
  <si>
    <t>GF % Y/Y Growth</t>
  </si>
  <si>
    <t>Total GF &amp; SF Revenues</t>
  </si>
  <si>
    <t>Exhibit 6</t>
  </si>
  <si>
    <t>Top Eight Special Fund Revenues</t>
  </si>
  <si>
    <t>Adopted Budget and Actual</t>
  </si>
  <si>
    <t>(In Millions)</t>
  </si>
  <si>
    <t>2016-17</t>
  </si>
  <si>
    <t>2015-16</t>
  </si>
  <si>
    <t>Budget</t>
  </si>
  <si>
    <t>Sewer Construction and Maintenance</t>
  </si>
  <si>
    <t>Solid Waste Resources Revenue</t>
  </si>
  <si>
    <t>Building &amp; Safety Permit Enterprise</t>
  </si>
  <si>
    <t>Proposition A Local Transit Assistance</t>
  </si>
  <si>
    <t>City Tax Levy (Debt Service)*</t>
  </si>
  <si>
    <t xml:space="preserve">City Employees' Retirement** </t>
  </si>
  <si>
    <t>Special Gas Tax Street Improvement</t>
  </si>
  <si>
    <t>Proposition C Anti-Gridlock Transit Improvement</t>
  </si>
  <si>
    <t>EXHIBIT 9</t>
  </si>
  <si>
    <t>Total Expenditures - All Budgeted Funds</t>
  </si>
  <si>
    <t>(in Millions)</t>
  </si>
  <si>
    <t>Expenses*</t>
  </si>
  <si>
    <t>Salaries</t>
  </si>
  <si>
    <t>Sworn Fire</t>
  </si>
  <si>
    <t>Sworn Police</t>
  </si>
  <si>
    <t>Civilian</t>
  </si>
  <si>
    <t>Total Salaries</t>
  </si>
  <si>
    <t>Others Departmental Expenses</t>
  </si>
  <si>
    <t>Total Budgetary Departments</t>
  </si>
  <si>
    <t>Nondepartments</t>
  </si>
  <si>
    <t>Library</t>
  </si>
  <si>
    <t>Recreation and Parks</t>
  </si>
  <si>
    <t>City Employees' Retirement</t>
  </si>
  <si>
    <t>Tax and Revenue Anticipation Notes</t>
  </si>
  <si>
    <t>Capital Improvement Expenditure Program</t>
  </si>
  <si>
    <t>Human Resources Benefits</t>
  </si>
  <si>
    <t>Liability Claims</t>
  </si>
  <si>
    <t>Bond Redemption &amp; Interest/JO Bond/Other Debt</t>
  </si>
  <si>
    <t>Prop A Local Transit Assistance</t>
  </si>
  <si>
    <t>Wastewater Special Purpose</t>
  </si>
  <si>
    <t>Other Nondepartments and Special Purpose Funds</t>
  </si>
  <si>
    <t>Total Expenditures</t>
  </si>
  <si>
    <t>CY Adopt vs CY Actual</t>
  </si>
  <si>
    <t>CY Act vs PY Act</t>
  </si>
  <si>
    <t>Sworn Fire Salaries</t>
  </si>
  <si>
    <t>Sworn Police Salaries</t>
  </si>
  <si>
    <t>Civilian Salaries</t>
  </si>
  <si>
    <t>Budgetary Departments</t>
  </si>
  <si>
    <t xml:space="preserve">Total Civilian </t>
  </si>
  <si>
    <t>Bond Redemption &amp; Interest/Other Debt Service</t>
  </si>
  <si>
    <t>Allocation to Other Funds</t>
  </si>
  <si>
    <t>Adopted vs Actual</t>
  </si>
  <si>
    <t>ActFY17/ActFY16</t>
  </si>
  <si>
    <t>Liability Claims Increase</t>
  </si>
  <si>
    <t>HRB</t>
  </si>
  <si>
    <t>Debt service</t>
  </si>
  <si>
    <t>HRB Actual Expenditures &amp; Encumbrances</t>
  </si>
  <si>
    <t xml:space="preserve">FY17 Actual </t>
  </si>
  <si>
    <t>FY16 Actual</t>
  </si>
  <si>
    <t>Civilian FLEX</t>
  </si>
  <si>
    <t>Fire Health</t>
  </si>
  <si>
    <t>Police Health</t>
  </si>
  <si>
    <t>Y/Y % Change for Health Subsidies</t>
  </si>
  <si>
    <t>Contractual Services</t>
  </si>
  <si>
    <t>Employee Assistance Program</t>
  </si>
  <si>
    <t>Supplemental Civilian Union Benefits</t>
  </si>
  <si>
    <t>Unemployment Insurance</t>
  </si>
  <si>
    <t>Workers' Comp/Rehabilitation</t>
  </si>
  <si>
    <t>FY 08-09</t>
  </si>
  <si>
    <t>FY 09-10</t>
  </si>
  <si>
    <t>FY 10-11</t>
  </si>
  <si>
    <t>FY 11-12</t>
  </si>
  <si>
    <t>FY 17-18</t>
  </si>
  <si>
    <t>2.75% Emergency Reserve</t>
  </si>
  <si>
    <t>Contingency Reserve</t>
  </si>
  <si>
    <t>5% Reserve Fund Policy</t>
  </si>
  <si>
    <t>Exhibit 10 - Adjusted Beginning Reserve Fund Balance as % of Budgeted General Fund</t>
  </si>
  <si>
    <t>Exhibit 7 - % of 2016-17 Actual Special Fund Revenues and Available Balances</t>
  </si>
  <si>
    <t>Exhibit 1 - Adopted and Actual General Fund Revenues*</t>
  </si>
  <si>
    <t>EXHIBIT 11</t>
  </si>
  <si>
    <t>Adopted and Actual Beginning Reserve Fund Balances</t>
  </si>
  <si>
    <t xml:space="preserve"> Percentages and Actual Cash Balances (In Millions)</t>
  </si>
  <si>
    <t>Amount</t>
  </si>
  <si>
    <t>2013-14</t>
  </si>
  <si>
    <t>2014-15</t>
  </si>
  <si>
    <t>2017-18</t>
  </si>
  <si>
    <t>Special Fund Revenue Types</t>
  </si>
  <si>
    <t>EXHIBIT 12</t>
  </si>
  <si>
    <t>Reserve Fund Cash Balance</t>
  </si>
  <si>
    <t>Adopted and Actual</t>
  </si>
  <si>
    <t xml:space="preserve">Actual </t>
  </si>
  <si>
    <t>Balance</t>
  </si>
  <si>
    <t>Difference</t>
  </si>
  <si>
    <t>Contingency Reserve:</t>
  </si>
  <si>
    <t>a. Balance Before Year-End Reversions/Borrowings</t>
  </si>
  <si>
    <t>b. Reversion of Uncommitted Balances</t>
  </si>
  <si>
    <t>c. Unallocated Revenue</t>
  </si>
  <si>
    <t>d. Advances Under CF# 16-0600-S175</t>
  </si>
  <si>
    <t xml:space="preserve"> -- </t>
  </si>
  <si>
    <t>*</t>
  </si>
  <si>
    <t>e. Advances Under Charter Section 261 (i)</t>
  </si>
  <si>
    <t>Total Contingency Reserve, Year End</t>
  </si>
  <si>
    <t>Emergency Reserve, Year End</t>
  </si>
  <si>
    <t>Total Reserve Fund, Ending 6/30/17</t>
  </si>
  <si>
    <t>f. Return of Advances for Unfunded Encumbrances</t>
  </si>
  <si>
    <t>g. Transfer to Budget</t>
  </si>
  <si>
    <t>h. Reappropriations*</t>
  </si>
  <si>
    <t>i. Transfer to Budget Stabilization Fund</t>
  </si>
  <si>
    <t>Total Reserve Fund, Year Start Adjusted 7/1/17</t>
  </si>
  <si>
    <t>Emergency Reserve, Year Start Adjusted</t>
  </si>
  <si>
    <t>Contingency Reserve, Year Start Adjusted</t>
  </si>
  <si>
    <t>EXHIBIT 13</t>
  </si>
  <si>
    <t>Budget Stabilization Fund</t>
  </si>
  <si>
    <t>(In Thousands)</t>
  </si>
  <si>
    <t>Cash Balance, July 1</t>
  </si>
  <si>
    <t>Transfer from Reserve Fund</t>
  </si>
  <si>
    <t>Interest Income</t>
  </si>
  <si>
    <t>Total Receipts</t>
  </si>
  <si>
    <t>Transfer to Budget</t>
  </si>
  <si>
    <t>Cash Balance, June 30</t>
  </si>
  <si>
    <t>Non-Voter Approved Debt</t>
  </si>
  <si>
    <t>Total Debt</t>
  </si>
  <si>
    <t>Non-Voter Approved Debt Cap</t>
  </si>
  <si>
    <t>Total Debt Cap</t>
  </si>
  <si>
    <t xml:space="preserve">*General Fund excludes Reserve and Budget Stabilization Fund transfers. </t>
  </si>
  <si>
    <t>Special Fund revenues excludes available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</si>
</sst>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&quot;$&quot;* #,##0.0_);_(&quot;$&quot;* \(#,##0.0\);_(&quot;$&quot;* &quot;-&quot;??_);_(@_)"/>
    <numFmt numFmtId="167" formatCode="&quot;$&quot;#,##0.00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"/>
    <numFmt numFmtId="171" formatCode="&quot;$&quot;#,##0;[Red]&quot;$&quot;#,##0"/>
    <numFmt numFmtId="172" formatCode="_(* #,##0.0_);_(* \(#,##0.0\);_(* &quot;-&quot;?_);_(@_)"/>
    <numFmt numFmtId="173" formatCode="_(&quot;$&quot;* #,##0.0_);_(&quot;$&quot;* \(#,##0.0\);_(&quot;$&quot;* &quot;-&quot;?_);_(@_)"/>
    <numFmt numFmtId="174" formatCode="_(* #,##0.0_);_(* \(#,##0.0\);_(* &quot;--&quot;_);_(@_)"/>
    <numFmt numFmtId="175" formatCode="&quot;$&quot;#,##0.0"/>
    <numFmt numFmtId="176" formatCode="#,##0.0"/>
    <numFmt numFmtId="177" formatCode="_(* #,##0_);_(* \(#,##0\);_(* &quot;--&quot;_);_(@_)"/>
    <numFmt numFmtId="178" formatCode="_(&quot;$&quot;* #,##0_);_(&quot;$&quot;* \(#,##0\);_(&quot;$&quot;* &quot;-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0.5"/>
      <color theme="1"/>
      <name val="Verdan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.5"/>
      <color theme="1"/>
      <name val="Verdana"/>
      <family val="2"/>
    </font>
    <font>
      <sz val="11"/>
      <name val="Calibri"/>
      <family val="2"/>
      <scheme val="minor"/>
    </font>
    <font>
      <b/>
      <sz val="10.5"/>
      <name val="Verdana"/>
      <family val="2"/>
    </font>
    <font>
      <sz val="10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E1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0F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1D428A"/>
      </bottom>
      <diagonal/>
    </border>
    <border>
      <left/>
      <right/>
      <top style="thick">
        <color rgb="FF1D428A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1D428A"/>
      </top>
      <bottom/>
      <diagonal/>
    </border>
    <border>
      <left/>
      <right/>
      <top/>
      <bottom style="thick">
        <color rgb="FF1D428A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1D42A8"/>
      </top>
      <bottom/>
      <diagonal/>
    </border>
    <border>
      <left/>
      <right/>
      <top/>
      <bottom style="medium">
        <color rgb="FF1D42A8"/>
      </bottom>
      <diagonal/>
    </border>
    <border>
      <left/>
      <right/>
      <top/>
      <bottom style="thick">
        <color rgb="FF1D42A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3" fontId="2" fillId="0" borderId="0" xfId="0" applyNumberFormat="1" applyFont="1"/>
    <xf numFmtId="9" fontId="2" fillId="0" borderId="0" xfId="2" applyFont="1"/>
    <xf numFmtId="9" fontId="2" fillId="0" borderId="0" xfId="0" applyNumberFormat="1" applyFont="1"/>
    <xf numFmtId="44" fontId="2" fillId="0" borderId="0" xfId="1" applyFont="1"/>
    <xf numFmtId="166" fontId="2" fillId="0" borderId="0" xfId="1" applyNumberFormat="1" applyFont="1"/>
    <xf numFmtId="168" fontId="2" fillId="0" borderId="0" xfId="1" applyNumberFormat="1" applyFont="1"/>
    <xf numFmtId="3" fontId="2" fillId="0" borderId="1" xfId="0" applyNumberFormat="1" applyFont="1" applyBorder="1" applyAlignment="1">
      <alignment horizontal="center"/>
    </xf>
    <xf numFmtId="0" fontId="0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9" fontId="3" fillId="0" borderId="0" xfId="2" applyFont="1"/>
    <xf numFmtId="0" fontId="2" fillId="0" borderId="0" xfId="0" applyFont="1" applyFill="1"/>
    <xf numFmtId="165" fontId="2" fillId="0" borderId="0" xfId="0" applyNumberFormat="1" applyFont="1" applyFill="1"/>
    <xf numFmtId="164" fontId="2" fillId="0" borderId="0" xfId="2" applyNumberFormat="1" applyFont="1" applyFill="1"/>
    <xf numFmtId="164" fontId="2" fillId="0" borderId="0" xfId="2" applyNumberFormat="1" applyFont="1"/>
    <xf numFmtId="167" fontId="2" fillId="0" borderId="0" xfId="0" applyNumberFormat="1" applyFont="1"/>
    <xf numFmtId="43" fontId="2" fillId="0" borderId="0" xfId="1" applyNumberFormat="1" applyFont="1"/>
    <xf numFmtId="169" fontId="2" fillId="0" borderId="0" xfId="0" applyNumberFormat="1" applyFont="1"/>
    <xf numFmtId="170" fontId="2" fillId="0" borderId="0" xfId="0" applyNumberFormat="1" applyFont="1"/>
    <xf numFmtId="170" fontId="2" fillId="0" borderId="0" xfId="2" applyNumberFormat="1" applyFont="1"/>
    <xf numFmtId="171" fontId="2" fillId="0" borderId="0" xfId="0" applyNumberFormat="1" applyFont="1"/>
    <xf numFmtId="169" fontId="2" fillId="0" borderId="0" xfId="3" applyNumberFormat="1" applyFont="1"/>
    <xf numFmtId="0" fontId="2" fillId="0" borderId="1" xfId="0" applyFont="1" applyBorder="1" applyAlignment="1">
      <alignment horizontal="center"/>
    </xf>
    <xf numFmtId="168" fontId="3" fillId="0" borderId="0" xfId="1" applyNumberFormat="1" applyFont="1"/>
    <xf numFmtId="168" fontId="3" fillId="0" borderId="0" xfId="0" applyNumberFormat="1" applyFont="1"/>
    <xf numFmtId="9" fontId="3" fillId="0" borderId="0" xfId="2" applyNumberFormat="1" applyFont="1"/>
    <xf numFmtId="37" fontId="3" fillId="0" borderId="0" xfId="1" applyNumberFormat="1" applyFont="1"/>
    <xf numFmtId="172" fontId="2" fillId="0" borderId="0" xfId="0" applyNumberFormat="1" applyFont="1"/>
    <xf numFmtId="0" fontId="0" fillId="0" borderId="2" xfId="0" applyBorder="1"/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1"/>
    </xf>
    <xf numFmtId="172" fontId="3" fillId="2" borderId="0" xfId="0" applyNumberFormat="1" applyFont="1" applyFill="1"/>
    <xf numFmtId="173" fontId="3" fillId="2" borderId="0" xfId="0" applyNumberFormat="1" applyFont="1" applyFill="1"/>
    <xf numFmtId="0" fontId="3" fillId="2" borderId="0" xfId="0" applyFont="1" applyFill="1"/>
    <xf numFmtId="0" fontId="3" fillId="0" borderId="0" xfId="0" applyFont="1" applyFill="1" applyAlignment="1">
      <alignment horizontal="left" indent="1"/>
    </xf>
    <xf numFmtId="172" fontId="3" fillId="0" borderId="0" xfId="0" applyNumberFormat="1" applyFont="1" applyFill="1"/>
    <xf numFmtId="0" fontId="3" fillId="0" borderId="0" xfId="0" applyFont="1" applyFill="1"/>
    <xf numFmtId="172" fontId="3" fillId="2" borderId="1" xfId="0" applyNumberFormat="1" applyFont="1" applyFill="1" applyBorder="1"/>
    <xf numFmtId="0" fontId="3" fillId="2" borderId="0" xfId="0" applyFont="1" applyFill="1" applyBorder="1"/>
    <xf numFmtId="172" fontId="3" fillId="2" borderId="0" xfId="0" applyNumberFormat="1" applyFont="1" applyFill="1" applyBorder="1"/>
    <xf numFmtId="172" fontId="7" fillId="0" borderId="0" xfId="0" applyNumberFormat="1" applyFont="1" applyFill="1" applyBorder="1"/>
    <xf numFmtId="172" fontId="3" fillId="0" borderId="0" xfId="0" applyNumberFormat="1" applyFont="1" applyFill="1" applyBorder="1"/>
    <xf numFmtId="0" fontId="3" fillId="0" borderId="0" xfId="0" applyFont="1" applyFill="1" applyBorder="1"/>
    <xf numFmtId="174" fontId="3" fillId="2" borderId="0" xfId="0" applyNumberFormat="1" applyFont="1" applyFill="1"/>
    <xf numFmtId="174" fontId="3" fillId="0" borderId="0" xfId="0" applyNumberFormat="1" applyFont="1" applyFill="1"/>
    <xf numFmtId="0" fontId="8" fillId="2" borderId="0" xfId="0" applyFont="1" applyFill="1"/>
    <xf numFmtId="173" fontId="8" fillId="2" borderId="5" xfId="0" applyNumberFormat="1" applyFont="1" applyFill="1" applyBorder="1"/>
    <xf numFmtId="10" fontId="2" fillId="0" borderId="0" xfId="0" applyNumberFormat="1" applyFont="1"/>
    <xf numFmtId="0" fontId="2" fillId="0" borderId="6" xfId="0" applyFont="1" applyBorder="1"/>
    <xf numFmtId="164" fontId="2" fillId="0" borderId="6" xfId="2" applyNumberFormat="1" applyFont="1" applyBorder="1"/>
    <xf numFmtId="164" fontId="4" fillId="0" borderId="6" xfId="2" applyNumberFormat="1" applyFont="1" applyBorder="1"/>
    <xf numFmtId="164" fontId="2" fillId="0" borderId="6" xfId="2" applyNumberFormat="1" applyFont="1" applyFill="1" applyBorder="1"/>
    <xf numFmtId="44" fontId="2" fillId="0" borderId="6" xfId="1" applyFont="1" applyBorder="1"/>
    <xf numFmtId="164" fontId="4" fillId="0" borderId="6" xfId="2" applyNumberFormat="1" applyFont="1" applyFill="1" applyBorder="1"/>
    <xf numFmtId="169" fontId="2" fillId="0" borderId="1" xfId="3" applyNumberFormat="1" applyFont="1" applyBorder="1"/>
    <xf numFmtId="164" fontId="2" fillId="3" borderId="0" xfId="2" applyNumberFormat="1" applyFont="1" applyFill="1"/>
    <xf numFmtId="169" fontId="2" fillId="0" borderId="0" xfId="3" applyNumberFormat="1" applyFont="1" applyFill="1" applyBorder="1"/>
    <xf numFmtId="169" fontId="2" fillId="0" borderId="1" xfId="3" applyNumberFormat="1" applyFont="1" applyFill="1" applyBorder="1"/>
    <xf numFmtId="168" fontId="2" fillId="0" borderId="0" xfId="0" applyNumberFormat="1" applyFont="1"/>
    <xf numFmtId="0" fontId="0" fillId="0" borderId="7" xfId="0" applyBorder="1"/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2" xfId="0" applyFont="1" applyFill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0" fontId="2" fillId="2" borderId="0" xfId="0" applyFont="1" applyFill="1"/>
    <xf numFmtId="0" fontId="0" fillId="2" borderId="0" xfId="0" applyFont="1" applyFill="1"/>
    <xf numFmtId="10" fontId="2" fillId="2" borderId="0" xfId="0" applyNumberFormat="1" applyFont="1" applyFill="1" applyAlignment="1">
      <alignment horizontal="center"/>
    </xf>
    <xf numFmtId="176" fontId="2" fillId="2" borderId="0" xfId="0" applyNumberFormat="1" applyFont="1" applyFill="1" applyAlignment="1">
      <alignment horizontal="center"/>
    </xf>
    <xf numFmtId="176" fontId="2" fillId="0" borderId="0" xfId="0" applyNumberFormat="1" applyFont="1" applyAlignment="1">
      <alignment horizontal="center"/>
    </xf>
    <xf numFmtId="0" fontId="0" fillId="4" borderId="2" xfId="0" applyFill="1" applyBorder="1"/>
    <xf numFmtId="0" fontId="5" fillId="0" borderId="2" xfId="0" applyFont="1" applyBorder="1"/>
    <xf numFmtId="0" fontId="9" fillId="0" borderId="2" xfId="0" applyFont="1" applyBorder="1"/>
    <xf numFmtId="0" fontId="5" fillId="0" borderId="0" xfId="0" applyFont="1" applyBorder="1"/>
    <xf numFmtId="0" fontId="9" fillId="0" borderId="0" xfId="0" applyFont="1" applyBorder="1"/>
    <xf numFmtId="0" fontId="9" fillId="0" borderId="0" xfId="0" applyFont="1"/>
    <xf numFmtId="0" fontId="5" fillId="0" borderId="8" xfId="0" applyFont="1" applyBorder="1"/>
    <xf numFmtId="0" fontId="3" fillId="0" borderId="8" xfId="0" applyFont="1" applyBorder="1"/>
    <xf numFmtId="0" fontId="6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6" fillId="2" borderId="9" xfId="0" applyFont="1" applyFill="1" applyBorder="1" applyAlignment="1">
      <alignment horizontal="center" wrapText="1"/>
    </xf>
    <xf numFmtId="173" fontId="3" fillId="0" borderId="0" xfId="0" applyNumberFormat="1" applyFont="1"/>
    <xf numFmtId="172" fontId="3" fillId="0" borderId="0" xfId="0" applyNumberFormat="1" applyFont="1"/>
    <xf numFmtId="0" fontId="3" fillId="0" borderId="2" xfId="0" applyFont="1" applyBorder="1"/>
    <xf numFmtId="0" fontId="10" fillId="0" borderId="8" xfId="0" applyFont="1" applyBorder="1"/>
    <xf numFmtId="0" fontId="10" fillId="0" borderId="0" xfId="0" applyFont="1" applyBorder="1"/>
    <xf numFmtId="0" fontId="12" fillId="0" borderId="2" xfId="0" applyFont="1" applyBorder="1"/>
    <xf numFmtId="0" fontId="13" fillId="0" borderId="2" xfId="0" applyFont="1" applyBorder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173" fontId="12" fillId="2" borderId="0" xfId="0" applyNumberFormat="1" applyFont="1" applyFill="1"/>
    <xf numFmtId="172" fontId="12" fillId="2" borderId="0" xfId="0" applyNumberFormat="1" applyFont="1" applyFill="1"/>
    <xf numFmtId="172" fontId="12" fillId="0" borderId="0" xfId="0" applyNumberFormat="1" applyFont="1"/>
    <xf numFmtId="174" fontId="12" fillId="2" borderId="0" xfId="0" applyNumberFormat="1" applyFont="1" applyFill="1" applyAlignment="1">
      <alignment horizontal="right"/>
    </xf>
    <xf numFmtId="172" fontId="12" fillId="2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/>
    </xf>
    <xf numFmtId="174" fontId="12" fillId="0" borderId="0" xfId="0" applyNumberFormat="1" applyFont="1" applyFill="1" applyAlignment="1">
      <alignment horizontal="right"/>
    </xf>
    <xf numFmtId="172" fontId="12" fillId="2" borderId="1" xfId="0" applyNumberFormat="1" applyFont="1" applyFill="1" applyBorder="1"/>
    <xf numFmtId="177" fontId="12" fillId="2" borderId="0" xfId="0" applyNumberFormat="1" applyFont="1" applyFill="1" applyAlignment="1">
      <alignment horizontal="right"/>
    </xf>
    <xf numFmtId="173" fontId="15" fillId="0" borderId="10" xfId="0" applyNumberFormat="1" applyFont="1" applyBorder="1"/>
    <xf numFmtId="173" fontId="15" fillId="2" borderId="10" xfId="0" applyNumberFormat="1" applyFont="1" applyFill="1" applyBorder="1"/>
    <xf numFmtId="173" fontId="12" fillId="0" borderId="0" xfId="0" applyNumberFormat="1" applyFont="1"/>
    <xf numFmtId="178" fontId="12" fillId="0" borderId="0" xfId="0" applyNumberFormat="1" applyFont="1" applyFill="1" applyAlignment="1">
      <alignment horizontal="right"/>
    </xf>
    <xf numFmtId="0" fontId="10" fillId="0" borderId="0" xfId="0" applyFont="1"/>
    <xf numFmtId="0" fontId="0" fillId="0" borderId="12" xfId="0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2" fontId="0" fillId="2" borderId="0" xfId="0" applyNumberFormat="1" applyFill="1"/>
    <xf numFmtId="41" fontId="0" fillId="0" borderId="0" xfId="0" applyNumberFormat="1"/>
    <xf numFmtId="41" fontId="0" fillId="2" borderId="1" xfId="0" applyNumberFormat="1" applyFill="1" applyBorder="1"/>
    <xf numFmtId="41" fontId="0" fillId="2" borderId="0" xfId="0" applyNumberFormat="1" applyFill="1"/>
    <xf numFmtId="0" fontId="8" fillId="0" borderId="0" xfId="0" applyFont="1"/>
    <xf numFmtId="42" fontId="17" fillId="0" borderId="5" xfId="0" applyNumberFormat="1" applyFont="1" applyBorder="1"/>
    <xf numFmtId="0" fontId="0" fillId="0" borderId="13" xfId="0" applyBorder="1"/>
    <xf numFmtId="10" fontId="0" fillId="0" borderId="0" xfId="0" applyNumberForma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39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8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68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2" defaultPivotStyle="PivotStyleLight16"/>
  <colors>
    <mruColors>
      <color rgb="FF1D42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e1" displayName="Table1" ref="A2:C16" totalsRowShown="0" headerRowDxfId="38" dataDxfId="37">
  <tableColumns count="3">
    <tableColumn id="1" name=" " dataDxfId="36"/>
    <tableColumn id="2" name="First Series" dataDxfId="35"/>
    <tableColumn id="3" name="Second Series" dataDxfId="3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2:H12" totalsRowShown="0" headerRowDxfId="33" dataDxfId="32">
  <tableColumns count="8">
    <tableColumn id="1" name="Fiscal Year" dataDxfId="31"/>
    <tableColumn id="2" name="Property Tax (first/bottom bar)" dataDxfId="30"/>
    <tableColumn id="3" name="Utility Users' Tax (second bar)" dataDxfId="29"/>
    <tableColumn id="8" name="License, Permits and Fees (third bar)" dataDxfId="28"/>
    <tableColumn id="4" name="Business Tax (fourth bar)" dataDxfId="27"/>
    <tableColumn id="5" name="Sales Tax (fifth bar)" dataDxfId="26"/>
    <tableColumn id="6" name="Documentary Transfer Tax (sixth bar)" dataDxfId="25"/>
    <tableColumn id="7" name="Transient Occupancy Tax (seventh/top bar)" dataDxfId="2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A2:C7" totalsRowShown="0" headerRowDxfId="23" dataDxfId="22">
  <tableColumns count="3">
    <tableColumn id="1" name=" " dataDxfId="21"/>
    <tableColumn id="3" name="Adopted Budget Revenues" dataDxfId="20" dataCellStyle="Currency"/>
    <tableColumn id="2" name="Actual Revenues" dataDxfId="19" dataCellStyle="Currency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e16" displayName="Table16" ref="A2:B9" totalsRowShown="0" headerRowDxfId="18" dataDxfId="17">
  <tableColumns count="2">
    <tableColumn id="1" name=" " dataDxfId="16"/>
    <tableColumn id="2" name="Special Fund Revenues" dataDxfId="1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17" displayName="Table17" ref="A2:C12" totalsRowShown="0" headerRowDxfId="14" dataDxfId="13">
  <tableColumns count="3">
    <tableColumn id="1" name=" " dataDxfId="12"/>
    <tableColumn id="2" name="General Fund " dataDxfId="11" dataCellStyle="Currency"/>
    <tableColumn id="4" name="Special Fund" dataDxfId="10" dataCellStyle="Currency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" name="Table12" displayName="Table12" ref="A2:D12" totalsRowShown="0" headerRowDxfId="9" dataDxfId="8">
  <tableColumns count="4">
    <tableColumn id="1" name=" " dataDxfId="7"/>
    <tableColumn id="2" name="2.75% Emergency Reserve" dataDxfId="6"/>
    <tableColumn id="3" name="Contingency Reserve" dataDxfId="5"/>
    <tableColumn id="4" name="5% Reserve Fund Policy" dataDxfId="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e19" displayName="Table19" ref="A1:E6" totalsRowShown="0">
  <tableColumns count="5">
    <tableColumn id="1" name=" "/>
    <tableColumn id="2" name="Non-Voter Approved Debt" dataDxfId="3"/>
    <tableColumn id="3" name="Total Debt" dataDxfId="2"/>
    <tableColumn id="4" name="Non-Voter Approved Debt Cap" dataDxfId="1"/>
    <tableColumn id="5" name="Total Debt Cap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2" sqref="A2"/>
    </sheetView>
  </sheetViews>
  <sheetFormatPr defaultRowHeight="13.8" x14ac:dyDescent="0.25"/>
  <cols>
    <col min="1" max="1" width="8.88671875" style="1"/>
    <col min="2" max="2" width="16.5546875" style="1" bestFit="1" customWidth="1"/>
    <col min="3" max="3" width="13.6640625" style="1" bestFit="1" customWidth="1"/>
    <col min="4" max="16384" width="8.88671875" style="1"/>
  </cols>
  <sheetData>
    <row r="1" spans="1:3" x14ac:dyDescent="0.25">
      <c r="A1" s="1" t="s">
        <v>261</v>
      </c>
    </row>
    <row r="2" spans="1:3" x14ac:dyDescent="0.25">
      <c r="A2" s="1" t="s">
        <v>0</v>
      </c>
      <c r="B2" s="1" t="s">
        <v>18</v>
      </c>
      <c r="C2" s="1" t="s">
        <v>19</v>
      </c>
    </row>
    <row r="3" spans="1:3" x14ac:dyDescent="0.25">
      <c r="A3" s="1" t="s">
        <v>20</v>
      </c>
      <c r="B3" s="6">
        <v>4550.5</v>
      </c>
      <c r="C3" s="6">
        <v>4667.2</v>
      </c>
    </row>
    <row r="4" spans="1:3" x14ac:dyDescent="0.25">
      <c r="A4" s="1" t="s">
        <v>21</v>
      </c>
      <c r="B4" s="1">
        <v>4858.8999999999996</v>
      </c>
      <c r="C4" s="1">
        <v>4945.5</v>
      </c>
    </row>
    <row r="5" spans="1:3" x14ac:dyDescent="0.25">
      <c r="A5" s="1" t="s">
        <v>22</v>
      </c>
      <c r="B5" s="1">
        <v>5020.7</v>
      </c>
      <c r="C5" s="1">
        <v>5126.6000000000004</v>
      </c>
    </row>
    <row r="6" spans="1:3" x14ac:dyDescent="0.25">
      <c r="A6" s="1" t="s">
        <v>23</v>
      </c>
      <c r="B6" s="1">
        <v>5350.1</v>
      </c>
      <c r="C6" s="1">
        <v>5274.7</v>
      </c>
    </row>
    <row r="7" spans="1:3" x14ac:dyDescent="0.25">
      <c r="A7" s="1" t="s">
        <v>24</v>
      </c>
      <c r="B7" s="1">
        <v>5540.9</v>
      </c>
      <c r="C7" s="1">
        <v>5593.3</v>
      </c>
    </row>
    <row r="9" spans="1:3" x14ac:dyDescent="0.25">
      <c r="A9" s="1" t="s">
        <v>25</v>
      </c>
    </row>
    <row r="12" spans="1:3" x14ac:dyDescent="0.25">
      <c r="A12" s="1" t="s">
        <v>179</v>
      </c>
      <c r="C12" s="6">
        <f>C7-B7</f>
        <v>52.400000000000546</v>
      </c>
    </row>
    <row r="13" spans="1:3" x14ac:dyDescent="0.25">
      <c r="A13" s="1" t="s">
        <v>180</v>
      </c>
      <c r="C13" s="6">
        <f>C7-C6</f>
        <v>318.60000000000036</v>
      </c>
    </row>
    <row r="15" spans="1:3" x14ac:dyDescent="0.25">
      <c r="A15" s="1" t="s">
        <v>180</v>
      </c>
      <c r="C15" s="3">
        <f>C7/C6-1</f>
        <v>6.0401539424043138E-2</v>
      </c>
    </row>
  </sheetData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21" sqref="D21"/>
    </sheetView>
  </sheetViews>
  <sheetFormatPr defaultRowHeight="13.8" x14ac:dyDescent="0.25"/>
  <cols>
    <col min="1" max="1" width="8.88671875" style="1"/>
    <col min="2" max="2" width="22.5546875" style="1" bestFit="1" customWidth="1"/>
    <col min="3" max="3" width="18.109375" style="1" bestFit="1" customWidth="1"/>
    <col min="4" max="4" width="20.109375" style="1" bestFit="1" customWidth="1"/>
    <col min="5" max="16384" width="8.88671875" style="1"/>
  </cols>
  <sheetData>
    <row r="1" spans="1:4" x14ac:dyDescent="0.25">
      <c r="A1" s="1" t="s">
        <v>259</v>
      </c>
    </row>
    <row r="2" spans="1:4" x14ac:dyDescent="0.25">
      <c r="A2" s="1" t="s">
        <v>0</v>
      </c>
      <c r="B2" s="1" t="s">
        <v>256</v>
      </c>
      <c r="C2" s="1" t="s">
        <v>257</v>
      </c>
      <c r="D2" s="1" t="s">
        <v>258</v>
      </c>
    </row>
    <row r="3" spans="1:4" x14ac:dyDescent="0.25">
      <c r="A3" s="1" t="s">
        <v>251</v>
      </c>
      <c r="B3" s="53">
        <v>2.75E-2</v>
      </c>
      <c r="C3" s="53">
        <v>8.9999999999999993E-3</v>
      </c>
      <c r="D3" s="4">
        <v>0.05</v>
      </c>
    </row>
    <row r="4" spans="1:4" x14ac:dyDescent="0.25">
      <c r="A4" s="1" t="s">
        <v>252</v>
      </c>
      <c r="B4" s="53">
        <v>2.75E-2</v>
      </c>
      <c r="C4" s="53">
        <v>7.0000000000000027E-3</v>
      </c>
      <c r="D4" s="4">
        <v>0.05</v>
      </c>
    </row>
    <row r="5" spans="1:4" x14ac:dyDescent="0.25">
      <c r="A5" s="1" t="s">
        <v>253</v>
      </c>
      <c r="B5" s="53">
        <v>2.75E-2</v>
      </c>
      <c r="C5" s="53">
        <v>1.1699999999999999E-2</v>
      </c>
      <c r="D5" s="4">
        <v>0.05</v>
      </c>
    </row>
    <row r="6" spans="1:4" x14ac:dyDescent="0.25">
      <c r="A6" s="1" t="s">
        <v>254</v>
      </c>
      <c r="B6" s="53">
        <v>2.75E-2</v>
      </c>
      <c r="C6" s="53">
        <v>1.83E-2</v>
      </c>
      <c r="D6" s="4">
        <v>0.05</v>
      </c>
    </row>
    <row r="7" spans="1:4" x14ac:dyDescent="0.25">
      <c r="A7" s="1" t="s">
        <v>20</v>
      </c>
      <c r="B7" s="53">
        <v>2.75E-2</v>
      </c>
      <c r="C7" s="53">
        <v>2.3700000000000002E-2</v>
      </c>
      <c r="D7" s="4">
        <v>0.05</v>
      </c>
    </row>
    <row r="8" spans="1:4" x14ac:dyDescent="0.25">
      <c r="A8" s="1" t="s">
        <v>21</v>
      </c>
      <c r="B8" s="53">
        <v>2.75E-2</v>
      </c>
      <c r="C8" s="53">
        <v>3.960000000000001E-2</v>
      </c>
      <c r="D8" s="4">
        <v>0.05</v>
      </c>
    </row>
    <row r="9" spans="1:4" x14ac:dyDescent="0.25">
      <c r="A9" s="1" t="s">
        <v>22</v>
      </c>
      <c r="B9" s="53">
        <v>2.75E-2</v>
      </c>
      <c r="C9" s="53">
        <v>4.7E-2</v>
      </c>
      <c r="D9" s="4">
        <v>0.05</v>
      </c>
    </row>
    <row r="10" spans="1:4" x14ac:dyDescent="0.25">
      <c r="A10" s="1" t="s">
        <v>23</v>
      </c>
      <c r="B10" s="53">
        <v>2.75E-2</v>
      </c>
      <c r="C10" s="53">
        <v>5.4300000000000001E-2</v>
      </c>
      <c r="D10" s="4">
        <v>0.05</v>
      </c>
    </row>
    <row r="11" spans="1:4" x14ac:dyDescent="0.25">
      <c r="A11" s="1" t="s">
        <v>24</v>
      </c>
      <c r="B11" s="53">
        <v>2.75E-2</v>
      </c>
      <c r="C11" s="53">
        <v>3.2399999999999998E-2</v>
      </c>
      <c r="D11" s="4">
        <v>0.05</v>
      </c>
    </row>
    <row r="12" spans="1:4" x14ac:dyDescent="0.25">
      <c r="A12" s="1" t="s">
        <v>255</v>
      </c>
      <c r="B12" s="53">
        <v>2.75E-2</v>
      </c>
      <c r="C12" s="53">
        <f>0.0608-Table12[[#This Row],[2.75% Emergency Reserve]]</f>
        <v>3.3299999999999996E-2</v>
      </c>
      <c r="D12" s="4">
        <v>0.05</v>
      </c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C12" sqref="C12"/>
    </sheetView>
  </sheetViews>
  <sheetFormatPr defaultRowHeight="14.4" x14ac:dyDescent="0.3"/>
  <sheetData>
    <row r="2" spans="1:7" ht="15" thickBot="1" x14ac:dyDescent="0.35">
      <c r="A2" s="32"/>
      <c r="B2" s="32"/>
      <c r="C2" s="32"/>
      <c r="D2" s="32"/>
      <c r="E2" s="32"/>
      <c r="F2" s="32"/>
      <c r="G2" s="32"/>
    </row>
    <row r="3" spans="1:7" x14ac:dyDescent="0.3">
      <c r="A3" s="65"/>
      <c r="B3" s="65"/>
      <c r="C3" s="65"/>
      <c r="D3" s="65"/>
      <c r="E3" s="65"/>
      <c r="F3" s="65"/>
      <c r="G3" s="65"/>
    </row>
    <row r="4" spans="1:7" x14ac:dyDescent="0.3">
      <c r="A4" s="129" t="s">
        <v>262</v>
      </c>
      <c r="B4" s="129"/>
      <c r="C4" s="129"/>
      <c r="D4" s="129"/>
      <c r="E4" s="129"/>
      <c r="F4" s="129"/>
      <c r="G4" s="129"/>
    </row>
    <row r="5" spans="1:7" x14ac:dyDescent="0.3">
      <c r="A5" s="127" t="s">
        <v>263</v>
      </c>
      <c r="B5" s="127"/>
      <c r="C5" s="127"/>
      <c r="D5" s="127"/>
      <c r="E5" s="127"/>
      <c r="F5" s="127"/>
      <c r="G5" s="127"/>
    </row>
    <row r="6" spans="1:7" x14ac:dyDescent="0.3">
      <c r="A6" s="127" t="s">
        <v>264</v>
      </c>
      <c r="B6" s="127"/>
      <c r="C6" s="127"/>
      <c r="D6" s="127"/>
      <c r="E6" s="127"/>
      <c r="F6" s="127"/>
      <c r="G6" s="127"/>
    </row>
    <row r="7" spans="1:7" ht="15" thickBot="1" x14ac:dyDescent="0.35">
      <c r="A7" s="32"/>
      <c r="B7" s="32"/>
      <c r="C7" s="32"/>
      <c r="D7" s="32"/>
      <c r="E7" s="32"/>
      <c r="F7" s="32"/>
      <c r="G7" s="32"/>
    </row>
    <row r="8" spans="1:7" x14ac:dyDescent="0.3">
      <c r="A8" s="66"/>
      <c r="B8" s="66"/>
      <c r="C8" s="67" t="s">
        <v>74</v>
      </c>
      <c r="D8" s="68"/>
      <c r="E8" s="68"/>
      <c r="F8" s="68"/>
      <c r="G8" s="68"/>
    </row>
    <row r="9" spans="1:7" ht="15" thickBot="1" x14ac:dyDescent="0.35">
      <c r="A9" s="66"/>
      <c r="B9" s="66"/>
      <c r="C9" s="69" t="s">
        <v>192</v>
      </c>
      <c r="D9" s="68"/>
      <c r="E9" s="69" t="s">
        <v>75</v>
      </c>
      <c r="F9" s="68"/>
      <c r="G9" s="69" t="s">
        <v>265</v>
      </c>
    </row>
    <row r="10" spans="1:7" x14ac:dyDescent="0.3">
      <c r="A10" s="1" t="s">
        <v>266</v>
      </c>
      <c r="B10" s="9"/>
      <c r="C10" s="70">
        <v>5.3699999999999998E-2</v>
      </c>
      <c r="D10" s="1"/>
      <c r="E10" s="70">
        <v>6.7100000000000007E-2</v>
      </c>
      <c r="F10" s="1"/>
      <c r="G10" s="71">
        <v>326.60000000000002</v>
      </c>
    </row>
    <row r="11" spans="1:7" x14ac:dyDescent="0.3">
      <c r="A11" s="72" t="s">
        <v>267</v>
      </c>
      <c r="B11" s="73"/>
      <c r="C11" s="74">
        <v>5.5300000000000002E-2</v>
      </c>
      <c r="D11" s="72"/>
      <c r="E11" s="74">
        <v>7.4499999999999997E-2</v>
      </c>
      <c r="F11" s="72"/>
      <c r="G11" s="75">
        <v>383</v>
      </c>
    </row>
    <row r="12" spans="1:7" x14ac:dyDescent="0.3">
      <c r="A12" s="1" t="s">
        <v>191</v>
      </c>
      <c r="B12" s="9"/>
      <c r="C12" s="70">
        <v>5.79E-2</v>
      </c>
      <c r="D12" s="1"/>
      <c r="E12" s="70">
        <v>8.1799999999999998E-2</v>
      </c>
      <c r="F12" s="1"/>
      <c r="G12" s="76">
        <v>442.5</v>
      </c>
    </row>
    <row r="13" spans="1:7" x14ac:dyDescent="0.3">
      <c r="A13" s="72" t="s">
        <v>190</v>
      </c>
      <c r="B13" s="73"/>
      <c r="C13" s="74">
        <v>6.0100000000000001E-2</v>
      </c>
      <c r="D13" s="72"/>
      <c r="E13" s="74">
        <v>5.9900000000000002E-2</v>
      </c>
      <c r="F13" s="72"/>
      <c r="G13" s="75">
        <v>334.2</v>
      </c>
    </row>
    <row r="14" spans="1:7" x14ac:dyDescent="0.3">
      <c r="A14" s="1" t="s">
        <v>268</v>
      </c>
      <c r="B14" s="9"/>
      <c r="C14" s="70">
        <v>5.1200000000000002E-2</v>
      </c>
      <c r="D14" s="1"/>
      <c r="E14" s="70">
        <v>6.08E-2</v>
      </c>
      <c r="F14" s="1"/>
      <c r="G14" s="76">
        <v>354.5</v>
      </c>
    </row>
    <row r="15" spans="1:7" ht="15" thickBot="1" x14ac:dyDescent="0.35">
      <c r="A15" s="77"/>
      <c r="B15" s="77"/>
      <c r="C15" s="77"/>
      <c r="D15" s="77"/>
      <c r="E15" s="77"/>
      <c r="F15" s="77"/>
      <c r="G15" s="77"/>
    </row>
  </sheetData>
  <mergeCells count="3">
    <mergeCell ref="A4:G4"/>
    <mergeCell ref="A5:G5"/>
    <mergeCell ref="A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7" workbookViewId="0">
      <selection activeCell="G19" sqref="G19"/>
    </sheetView>
  </sheetViews>
  <sheetFormatPr defaultRowHeight="14.4" x14ac:dyDescent="0.3"/>
  <cols>
    <col min="1" max="1" width="44" bestFit="1" customWidth="1"/>
    <col min="2" max="2" width="2.33203125" customWidth="1"/>
    <col min="3" max="3" width="10.109375" bestFit="1" customWidth="1"/>
    <col min="4" max="4" width="2.21875" customWidth="1"/>
    <col min="5" max="5" width="10.109375" bestFit="1" customWidth="1"/>
    <col min="6" max="6" width="2.6640625" customWidth="1"/>
    <col min="7" max="7" width="10.88671875" bestFit="1" customWidth="1"/>
  </cols>
  <sheetData>
    <row r="1" spans="1:7" ht="15" thickBot="1" x14ac:dyDescent="0.35">
      <c r="A1" s="91"/>
      <c r="B1" s="91"/>
      <c r="C1" s="91"/>
      <c r="D1" s="91"/>
      <c r="E1" s="91"/>
      <c r="F1" s="91"/>
      <c r="G1" s="91"/>
    </row>
    <row r="2" spans="1:7" ht="15" thickTop="1" x14ac:dyDescent="0.3">
      <c r="A2" s="92"/>
      <c r="B2" s="92"/>
      <c r="C2" s="92"/>
      <c r="D2" s="92"/>
      <c r="E2" s="92"/>
      <c r="F2" s="92"/>
      <c r="G2" s="92"/>
    </row>
    <row r="3" spans="1:7" x14ac:dyDescent="0.3">
      <c r="A3" s="130" t="s">
        <v>270</v>
      </c>
      <c r="B3" s="130"/>
      <c r="C3" s="130"/>
      <c r="D3" s="130"/>
      <c r="E3" s="130"/>
      <c r="F3" s="130"/>
      <c r="G3" s="130"/>
    </row>
    <row r="4" spans="1:7" x14ac:dyDescent="0.3">
      <c r="A4" s="130" t="s">
        <v>271</v>
      </c>
      <c r="B4" s="130"/>
      <c r="C4" s="130"/>
      <c r="D4" s="130"/>
      <c r="E4" s="130"/>
      <c r="F4" s="130"/>
      <c r="G4" s="130"/>
    </row>
    <row r="5" spans="1:7" x14ac:dyDescent="0.3">
      <c r="A5" s="130" t="s">
        <v>272</v>
      </c>
      <c r="B5" s="130"/>
      <c r="C5" s="130"/>
      <c r="D5" s="130"/>
      <c r="E5" s="130"/>
      <c r="F5" s="130"/>
      <c r="G5" s="130"/>
    </row>
    <row r="6" spans="1:7" x14ac:dyDescent="0.3">
      <c r="A6" s="130" t="s">
        <v>189</v>
      </c>
      <c r="B6" s="130"/>
      <c r="C6" s="130"/>
      <c r="D6" s="130"/>
      <c r="E6" s="130"/>
      <c r="F6" s="130"/>
      <c r="G6" s="130"/>
    </row>
    <row r="7" spans="1:7" ht="15" thickBot="1" x14ac:dyDescent="0.35">
      <c r="A7" s="93"/>
      <c r="B7" s="94"/>
      <c r="C7" s="94"/>
      <c r="D7" s="94"/>
      <c r="E7" s="94"/>
      <c r="F7" s="94"/>
      <c r="G7" s="94"/>
    </row>
    <row r="8" spans="1:7" x14ac:dyDescent="0.3">
      <c r="A8" s="95"/>
      <c r="B8" s="96"/>
      <c r="C8" s="97" t="s">
        <v>74</v>
      </c>
      <c r="D8" s="95"/>
      <c r="E8" s="97"/>
      <c r="F8" s="95"/>
      <c r="G8" s="97"/>
    </row>
    <row r="9" spans="1:7" x14ac:dyDescent="0.3">
      <c r="A9" s="95"/>
      <c r="B9" s="96"/>
      <c r="C9" s="97" t="s">
        <v>255</v>
      </c>
      <c r="D9" s="95"/>
      <c r="E9" s="97" t="s">
        <v>273</v>
      </c>
      <c r="F9" s="95"/>
      <c r="G9" s="97"/>
    </row>
    <row r="10" spans="1:7" ht="15" thickBot="1" x14ac:dyDescent="0.35">
      <c r="A10" s="95"/>
      <c r="B10" s="96"/>
      <c r="C10" s="98" t="s">
        <v>192</v>
      </c>
      <c r="D10" s="95"/>
      <c r="E10" s="98" t="s">
        <v>274</v>
      </c>
      <c r="F10" s="95"/>
      <c r="G10" s="98" t="s">
        <v>275</v>
      </c>
    </row>
    <row r="11" spans="1:7" x14ac:dyDescent="0.3">
      <c r="A11" s="99" t="s">
        <v>276</v>
      </c>
      <c r="B11" s="100"/>
      <c r="C11" s="99"/>
      <c r="D11" s="99"/>
      <c r="E11" s="99"/>
      <c r="F11" s="99"/>
      <c r="G11" s="99"/>
    </row>
    <row r="12" spans="1:7" x14ac:dyDescent="0.3">
      <c r="A12" s="95" t="s">
        <v>277</v>
      </c>
      <c r="B12" s="96"/>
      <c r="C12" s="101">
        <v>137.4</v>
      </c>
      <c r="D12" s="102"/>
      <c r="E12" s="101">
        <v>136.69999999999999</v>
      </c>
      <c r="F12" s="102"/>
      <c r="G12" s="101">
        <f>E12-C12</f>
        <v>-0.70000000000001705</v>
      </c>
    </row>
    <row r="13" spans="1:7" x14ac:dyDescent="0.3">
      <c r="A13" s="99" t="s">
        <v>278</v>
      </c>
      <c r="B13" s="100"/>
      <c r="C13" s="103">
        <v>118.6</v>
      </c>
      <c r="D13" s="103"/>
      <c r="E13" s="103">
        <v>142.4</v>
      </c>
      <c r="F13" s="103"/>
      <c r="G13" s="103">
        <f>E13-C13</f>
        <v>23.800000000000011</v>
      </c>
    </row>
    <row r="14" spans="1:7" x14ac:dyDescent="0.3">
      <c r="A14" s="95" t="s">
        <v>279</v>
      </c>
      <c r="B14" s="96"/>
      <c r="C14" s="104">
        <v>9.1</v>
      </c>
      <c r="D14" s="105"/>
      <c r="E14" s="104">
        <v>30.2</v>
      </c>
      <c r="F14" s="105"/>
      <c r="G14" s="104">
        <f>E14-C14</f>
        <v>21.1</v>
      </c>
    </row>
    <row r="15" spans="1:7" x14ac:dyDescent="0.3">
      <c r="A15" s="99" t="s">
        <v>280</v>
      </c>
      <c r="B15" s="100"/>
      <c r="C15" s="106" t="s">
        <v>281</v>
      </c>
      <c r="D15" s="107"/>
      <c r="E15" s="108">
        <v>0</v>
      </c>
      <c r="F15" s="107" t="s">
        <v>282</v>
      </c>
      <c r="G15" s="106" t="s">
        <v>281</v>
      </c>
    </row>
    <row r="16" spans="1:7" x14ac:dyDescent="0.3">
      <c r="A16" s="95" t="s">
        <v>283</v>
      </c>
      <c r="B16" s="96"/>
      <c r="C16" s="109">
        <v>-45</v>
      </c>
      <c r="D16" s="102"/>
      <c r="E16" s="109">
        <v>-47.8</v>
      </c>
      <c r="F16" s="102"/>
      <c r="G16" s="109">
        <f>E16-C16</f>
        <v>-2.7999999999999972</v>
      </c>
    </row>
    <row r="17" spans="1:7" x14ac:dyDescent="0.3">
      <c r="A17" s="99" t="s">
        <v>284</v>
      </c>
      <c r="B17" s="100"/>
      <c r="C17" s="103">
        <f>SUM(C12:C16)</f>
        <v>220.10000000000002</v>
      </c>
      <c r="D17" s="103"/>
      <c r="E17" s="103">
        <f>SUM(E12:E16)</f>
        <v>261.5</v>
      </c>
      <c r="F17" s="103"/>
      <c r="G17" s="103">
        <f>SUM(G12:G16)</f>
        <v>41.4</v>
      </c>
    </row>
    <row r="18" spans="1:7" x14ac:dyDescent="0.3">
      <c r="A18" s="95" t="s">
        <v>285</v>
      </c>
      <c r="B18" s="96"/>
      <c r="C18" s="102">
        <v>153.30000000000001</v>
      </c>
      <c r="D18" s="102"/>
      <c r="E18" s="102">
        <v>153.30000000000001</v>
      </c>
      <c r="F18" s="102"/>
      <c r="G18" s="110">
        <f>E18-C18</f>
        <v>0</v>
      </c>
    </row>
    <row r="19" spans="1:7" x14ac:dyDescent="0.3">
      <c r="A19" s="99" t="s">
        <v>286</v>
      </c>
      <c r="B19" s="100"/>
      <c r="C19" s="111">
        <f>SUM(C17:C18)</f>
        <v>373.40000000000003</v>
      </c>
      <c r="D19" s="103"/>
      <c r="E19" s="111">
        <f>SUM(E17:E18)</f>
        <v>414.8</v>
      </c>
      <c r="F19" s="103"/>
      <c r="G19" s="111">
        <f>SUM(G17:G18)</f>
        <v>41.4</v>
      </c>
    </row>
    <row r="20" spans="1:7" x14ac:dyDescent="0.3">
      <c r="A20" s="95" t="s">
        <v>287</v>
      </c>
      <c r="B20" s="96"/>
      <c r="C20" s="102">
        <v>20</v>
      </c>
      <c r="D20" s="102"/>
      <c r="E20" s="102">
        <v>10.9</v>
      </c>
      <c r="F20" s="102"/>
      <c r="G20" s="102">
        <f>E20-C20</f>
        <v>-9.1</v>
      </c>
    </row>
    <row r="21" spans="1:7" x14ac:dyDescent="0.3">
      <c r="A21" s="99" t="s">
        <v>288</v>
      </c>
      <c r="B21" s="100"/>
      <c r="C21" s="103">
        <v>-9.1</v>
      </c>
      <c r="D21" s="103"/>
      <c r="E21" s="103">
        <v>-9.1</v>
      </c>
      <c r="F21" s="103"/>
      <c r="G21" s="106">
        <f>E21-C21</f>
        <v>0</v>
      </c>
    </row>
    <row r="22" spans="1:7" x14ac:dyDescent="0.3">
      <c r="A22" s="95" t="s">
        <v>289</v>
      </c>
      <c r="B22" s="96"/>
      <c r="C22" s="102">
        <v>-85.7</v>
      </c>
      <c r="D22" s="102"/>
      <c r="E22" s="102">
        <v>-61.7</v>
      </c>
      <c r="F22" s="102"/>
      <c r="G22" s="102">
        <f>E22-C22</f>
        <v>24</v>
      </c>
    </row>
    <row r="23" spans="1:7" x14ac:dyDescent="0.3">
      <c r="A23" s="99" t="s">
        <v>290</v>
      </c>
      <c r="B23" s="100"/>
      <c r="C23" s="103">
        <v>-0.4</v>
      </c>
      <c r="D23" s="103"/>
      <c r="E23" s="103">
        <v>-0.4</v>
      </c>
      <c r="F23" s="103"/>
      <c r="G23" s="106">
        <f>E23-C23</f>
        <v>0</v>
      </c>
    </row>
    <row r="24" spans="1:7" x14ac:dyDescent="0.3">
      <c r="A24" s="95" t="s">
        <v>291</v>
      </c>
      <c r="B24" s="96"/>
      <c r="C24" s="112">
        <f>SUM(C19:C23)</f>
        <v>298.20000000000005</v>
      </c>
      <c r="D24" s="102"/>
      <c r="E24" s="112">
        <f>SUM(E19:E23)</f>
        <v>354.5</v>
      </c>
      <c r="F24" s="102"/>
      <c r="G24" s="112">
        <f>SUM(G19:G23)</f>
        <v>56.3</v>
      </c>
    </row>
    <row r="25" spans="1:7" x14ac:dyDescent="0.3">
      <c r="A25" s="99" t="s">
        <v>292</v>
      </c>
      <c r="B25" s="100"/>
      <c r="C25" s="113">
        <v>160.19999999999999</v>
      </c>
      <c r="D25" s="103"/>
      <c r="E25" s="113">
        <v>160.19999999999999</v>
      </c>
      <c r="F25" s="103"/>
      <c r="G25" s="114">
        <f>E25-C25</f>
        <v>0</v>
      </c>
    </row>
    <row r="26" spans="1:7" x14ac:dyDescent="0.3">
      <c r="A26" s="95" t="s">
        <v>293</v>
      </c>
      <c r="B26" s="96"/>
      <c r="C26" s="102">
        <f>C24-C25</f>
        <v>138.00000000000006</v>
      </c>
      <c r="D26" s="102"/>
      <c r="E26" s="102">
        <v>194.3</v>
      </c>
      <c r="F26" s="102"/>
      <c r="G26" s="102">
        <f>E26-C26</f>
        <v>56.299999999999955</v>
      </c>
    </row>
    <row r="27" spans="1:7" ht="15" thickBot="1" x14ac:dyDescent="0.35">
      <c r="A27" s="91"/>
      <c r="B27" s="91"/>
      <c r="C27" s="91"/>
      <c r="D27" s="91"/>
      <c r="E27" s="91"/>
      <c r="F27" s="91"/>
      <c r="G27" s="91"/>
    </row>
    <row r="28" spans="1:7" ht="15" thickTop="1" x14ac:dyDescent="0.3">
      <c r="A28" s="115"/>
      <c r="B28" s="115"/>
      <c r="C28" s="115"/>
      <c r="D28" s="115"/>
      <c r="E28" s="115"/>
      <c r="F28" s="115"/>
      <c r="G28" s="115"/>
    </row>
  </sheetData>
  <mergeCells count="4">
    <mergeCell ref="A3:G3"/>
    <mergeCell ref="A4:G4"/>
    <mergeCell ref="A5:G5"/>
    <mergeCell ref="A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1" sqref="G1:G1048576"/>
    </sheetView>
  </sheetViews>
  <sheetFormatPr defaultRowHeight="14.4" x14ac:dyDescent="0.3"/>
  <cols>
    <col min="1" max="1" width="24.33203125" bestFit="1" customWidth="1"/>
    <col min="2" max="2" width="3" customWidth="1"/>
    <col min="3" max="3" width="9.5546875" bestFit="1" customWidth="1"/>
    <col min="4" max="4" width="2.33203125" customWidth="1"/>
    <col min="5" max="5" width="9.5546875" bestFit="1" customWidth="1"/>
    <col min="6" max="6" width="2.5546875" customWidth="1"/>
    <col min="7" max="7" width="9.5546875" bestFit="1" customWidth="1"/>
  </cols>
  <sheetData>
    <row r="1" spans="1:7" ht="15" thickBot="1" x14ac:dyDescent="0.35"/>
    <row r="2" spans="1:7" ht="15" thickTop="1" x14ac:dyDescent="0.3">
      <c r="A2" s="131" t="s">
        <v>294</v>
      </c>
      <c r="B2" s="131"/>
      <c r="C2" s="131"/>
      <c r="D2" s="131"/>
      <c r="E2" s="131"/>
      <c r="F2" s="131"/>
      <c r="G2" s="131"/>
    </row>
    <row r="3" spans="1:7" x14ac:dyDescent="0.3">
      <c r="A3" s="132" t="s">
        <v>295</v>
      </c>
      <c r="B3" s="132"/>
      <c r="C3" s="132"/>
      <c r="D3" s="132"/>
      <c r="E3" s="132"/>
      <c r="F3" s="132"/>
      <c r="G3" s="132"/>
    </row>
    <row r="4" spans="1:7" x14ac:dyDescent="0.3">
      <c r="A4" s="132" t="s">
        <v>296</v>
      </c>
      <c r="B4" s="132"/>
      <c r="C4" s="132"/>
      <c r="D4" s="132"/>
      <c r="E4" s="132"/>
      <c r="F4" s="132"/>
      <c r="G4" s="132"/>
    </row>
    <row r="5" spans="1:7" ht="15" thickBot="1" x14ac:dyDescent="0.35">
      <c r="A5" s="116"/>
      <c r="B5" s="116"/>
      <c r="C5" s="116"/>
      <c r="D5" s="116"/>
      <c r="E5" s="116"/>
      <c r="F5" s="116"/>
      <c r="G5" s="116"/>
    </row>
    <row r="6" spans="1:7" x14ac:dyDescent="0.3">
      <c r="A6" s="33"/>
      <c r="B6" s="33"/>
      <c r="C6" s="34" t="s">
        <v>36</v>
      </c>
      <c r="D6" s="117"/>
      <c r="E6" s="34" t="s">
        <v>24</v>
      </c>
      <c r="F6" s="117"/>
      <c r="G6" s="34" t="s">
        <v>255</v>
      </c>
    </row>
    <row r="7" spans="1:7" ht="15" thickBot="1" x14ac:dyDescent="0.35">
      <c r="A7" s="66"/>
      <c r="B7" s="66"/>
      <c r="C7" s="35" t="s">
        <v>75</v>
      </c>
      <c r="D7" s="118"/>
      <c r="E7" s="35" t="s">
        <v>75</v>
      </c>
      <c r="F7" s="118"/>
      <c r="G7" s="35" t="s">
        <v>74</v>
      </c>
    </row>
    <row r="8" spans="1:7" ht="15" thickTop="1" x14ac:dyDescent="0.3"/>
    <row r="9" spans="1:7" x14ac:dyDescent="0.3">
      <c r="A9" s="39" t="s">
        <v>297</v>
      </c>
      <c r="B9" s="66"/>
      <c r="C9" s="119">
        <v>64774</v>
      </c>
      <c r="D9" s="66"/>
      <c r="E9" s="119">
        <v>92670</v>
      </c>
      <c r="F9" s="66"/>
      <c r="G9" s="119">
        <v>94635</v>
      </c>
    </row>
    <row r="10" spans="1:7" x14ac:dyDescent="0.3">
      <c r="A10" s="12" t="s">
        <v>298</v>
      </c>
      <c r="C10" s="120">
        <v>26940</v>
      </c>
      <c r="E10" s="120">
        <v>1000</v>
      </c>
      <c r="G10" s="120">
        <v>422</v>
      </c>
    </row>
    <row r="11" spans="1:7" x14ac:dyDescent="0.3">
      <c r="A11" s="39" t="s">
        <v>299</v>
      </c>
      <c r="B11" s="66"/>
      <c r="C11" s="121">
        <v>956</v>
      </c>
      <c r="D11" s="66"/>
      <c r="E11" s="121">
        <v>1069</v>
      </c>
      <c r="F11" s="66"/>
      <c r="G11" s="121">
        <v>1200</v>
      </c>
    </row>
    <row r="12" spans="1:7" x14ac:dyDescent="0.3">
      <c r="A12" s="12" t="s">
        <v>300</v>
      </c>
      <c r="C12" s="120">
        <f>SUM(C9:C11)</f>
        <v>92670</v>
      </c>
      <c r="E12" s="120">
        <f>SUM(E9:E11)</f>
        <v>94739</v>
      </c>
      <c r="G12" s="120">
        <f>SUM(G9:G11)</f>
        <v>96257</v>
      </c>
    </row>
    <row r="13" spans="1:7" x14ac:dyDescent="0.3">
      <c r="A13" s="39" t="s">
        <v>301</v>
      </c>
      <c r="B13" s="66"/>
      <c r="C13" s="122">
        <v>0</v>
      </c>
      <c r="D13" s="66"/>
      <c r="E13" s="122">
        <v>0</v>
      </c>
      <c r="F13" s="66"/>
      <c r="G13" s="122">
        <v>0</v>
      </c>
    </row>
    <row r="14" spans="1:7" ht="15" thickBot="1" x14ac:dyDescent="0.35">
      <c r="A14" s="123" t="s">
        <v>302</v>
      </c>
      <c r="C14" s="124">
        <f>SUM(C12:C13)</f>
        <v>92670</v>
      </c>
      <c r="E14" s="124">
        <f>SUM(E12:E13)</f>
        <v>94739</v>
      </c>
      <c r="G14" s="124">
        <f>SUM(G12:G13)</f>
        <v>96257</v>
      </c>
    </row>
    <row r="15" spans="1:7" ht="15.6" thickTop="1" thickBot="1" x14ac:dyDescent="0.35">
      <c r="A15" s="125"/>
      <c r="B15" s="125"/>
      <c r="C15" s="125"/>
      <c r="D15" s="125"/>
      <c r="E15" s="125"/>
      <c r="F15" s="125"/>
      <c r="G15" s="125"/>
    </row>
    <row r="16" spans="1:7" ht="15" thickTop="1" x14ac:dyDescent="0.3"/>
  </sheetData>
  <mergeCells count="3">
    <mergeCell ref="A2:G2"/>
    <mergeCell ref="A3:G3"/>
    <mergeCell ref="A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" sqref="B1:B1048576"/>
    </sheetView>
  </sheetViews>
  <sheetFormatPr defaultRowHeight="14.4" x14ac:dyDescent="0.3"/>
  <cols>
    <col min="2" max="2" width="22.5546875" bestFit="1" customWidth="1"/>
    <col min="3" max="3" width="9.5546875" bestFit="1" customWidth="1"/>
    <col min="4" max="4" width="26.21875" bestFit="1" customWidth="1"/>
    <col min="5" max="5" width="13.21875" bestFit="1" customWidth="1"/>
  </cols>
  <sheetData>
    <row r="1" spans="1:5" x14ac:dyDescent="0.3">
      <c r="A1" t="s">
        <v>0</v>
      </c>
      <c r="B1" t="s">
        <v>303</v>
      </c>
      <c r="C1" t="s">
        <v>304</v>
      </c>
      <c r="D1" t="s">
        <v>305</v>
      </c>
      <c r="E1" t="s">
        <v>306</v>
      </c>
    </row>
    <row r="2" spans="1:5" x14ac:dyDescent="0.3">
      <c r="A2" t="s">
        <v>20</v>
      </c>
      <c r="B2" s="126">
        <v>4.5100000000000001E-2</v>
      </c>
      <c r="C2" s="126">
        <v>8.5500000000000007E-2</v>
      </c>
      <c r="D2" s="126">
        <v>0.06</v>
      </c>
      <c r="E2" s="126">
        <v>0.15</v>
      </c>
    </row>
    <row r="3" spans="1:5" x14ac:dyDescent="0.3">
      <c r="A3" t="s">
        <v>21</v>
      </c>
      <c r="B3" s="126">
        <v>4.41E-2</v>
      </c>
      <c r="C3" s="126">
        <v>8.14E-2</v>
      </c>
      <c r="D3" s="126">
        <v>0.06</v>
      </c>
      <c r="E3" s="126">
        <v>0.15</v>
      </c>
    </row>
    <row r="4" spans="1:5" x14ac:dyDescent="0.3">
      <c r="A4" t="s">
        <v>22</v>
      </c>
      <c r="B4" s="126">
        <v>4.2200000000000001E-2</v>
      </c>
      <c r="C4" s="126">
        <v>7.1300000000000002E-2</v>
      </c>
      <c r="D4" s="126">
        <v>0.06</v>
      </c>
      <c r="E4" s="126">
        <v>0.15</v>
      </c>
    </row>
    <row r="5" spans="1:5" x14ac:dyDescent="0.3">
      <c r="A5" t="s">
        <v>23</v>
      </c>
      <c r="B5" s="126">
        <v>3.7999999999999999E-2</v>
      </c>
      <c r="C5" s="126">
        <v>6.3899999999999998E-2</v>
      </c>
      <c r="D5" s="126">
        <v>0.06</v>
      </c>
      <c r="E5" s="126">
        <v>0.15</v>
      </c>
    </row>
    <row r="6" spans="1:5" x14ac:dyDescent="0.3">
      <c r="A6" t="s">
        <v>24</v>
      </c>
      <c r="B6" s="126">
        <v>3.5999999999999997E-2</v>
      </c>
      <c r="C6" s="126">
        <v>5.7299999999999997E-2</v>
      </c>
      <c r="D6" s="126">
        <v>0.06</v>
      </c>
      <c r="E6" s="126">
        <v>0.15</v>
      </c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2" sqref="A2"/>
    </sheetView>
  </sheetViews>
  <sheetFormatPr defaultRowHeight="13.8" x14ac:dyDescent="0.25"/>
  <cols>
    <col min="1" max="1" width="24" style="1" customWidth="1"/>
    <col min="2" max="3" width="19.44140625" style="1" bestFit="1" customWidth="1"/>
    <col min="4" max="4" width="10.5546875" style="1" bestFit="1" customWidth="1"/>
    <col min="5" max="16384" width="8.88671875" style="1"/>
  </cols>
  <sheetData>
    <row r="1" spans="1:3" x14ac:dyDescent="0.25">
      <c r="A1" s="1" t="s">
        <v>79</v>
      </c>
    </row>
    <row r="2" spans="1:3" x14ac:dyDescent="0.25">
      <c r="A2" s="1" t="s">
        <v>0</v>
      </c>
      <c r="B2" s="1" t="s">
        <v>16</v>
      </c>
      <c r="C2" s="1" t="s">
        <v>17</v>
      </c>
    </row>
    <row r="3" spans="1:3" x14ac:dyDescent="0.25">
      <c r="A3" s="1" t="s">
        <v>1</v>
      </c>
      <c r="B3" s="7">
        <v>4154706583</v>
      </c>
      <c r="C3" s="2"/>
    </row>
    <row r="4" spans="1:3" x14ac:dyDescent="0.25">
      <c r="A4" s="1" t="s">
        <v>2</v>
      </c>
      <c r="B4" s="2">
        <v>1438567213</v>
      </c>
      <c r="C4" s="2"/>
    </row>
    <row r="5" spans="1:3" x14ac:dyDescent="0.25">
      <c r="B5" s="2"/>
      <c r="C5" s="2"/>
    </row>
    <row r="6" spans="1:3" x14ac:dyDescent="0.25">
      <c r="A6" s="1" t="s">
        <v>3</v>
      </c>
      <c r="B6" s="2"/>
      <c r="C6" s="7">
        <v>1894510934</v>
      </c>
    </row>
    <row r="7" spans="1:3" x14ac:dyDescent="0.25">
      <c r="A7" s="1" t="s">
        <v>4</v>
      </c>
      <c r="B7" s="2"/>
      <c r="C7" s="2">
        <v>624831149</v>
      </c>
    </row>
    <row r="8" spans="1:3" x14ac:dyDescent="0.25">
      <c r="A8" s="1" t="s">
        <v>5</v>
      </c>
      <c r="B8" s="2"/>
      <c r="C8" s="2">
        <v>520404118</v>
      </c>
    </row>
    <row r="9" spans="1:3" x14ac:dyDescent="0.25">
      <c r="A9" s="1" t="s">
        <v>6</v>
      </c>
      <c r="B9" s="2"/>
      <c r="C9" s="2">
        <v>528076215</v>
      </c>
    </row>
    <row r="10" spans="1:3" x14ac:dyDescent="0.25">
      <c r="A10" s="1" t="s">
        <v>7</v>
      </c>
      <c r="B10" s="2"/>
      <c r="C10" s="2">
        <v>265653159</v>
      </c>
    </row>
    <row r="11" spans="1:3" x14ac:dyDescent="0.25">
      <c r="A11" s="1" t="s">
        <v>8</v>
      </c>
      <c r="B11" s="2"/>
      <c r="C11" s="2">
        <v>210069625</v>
      </c>
    </row>
    <row r="12" spans="1:3" x14ac:dyDescent="0.25">
      <c r="A12" s="1" t="s">
        <v>9</v>
      </c>
      <c r="B12" s="2"/>
      <c r="C12" s="2">
        <v>111161383</v>
      </c>
    </row>
    <row r="13" spans="1:3" x14ac:dyDescent="0.25">
      <c r="A13" s="1" t="s">
        <v>10</v>
      </c>
      <c r="B13" s="2"/>
      <c r="C13" s="2">
        <v>913232633</v>
      </c>
    </row>
    <row r="14" spans="1:3" x14ac:dyDescent="0.25">
      <c r="A14" s="1" t="s">
        <v>11</v>
      </c>
      <c r="B14" s="2"/>
      <c r="C14" s="2">
        <v>264427000</v>
      </c>
    </row>
    <row r="15" spans="1:3" x14ac:dyDescent="0.25">
      <c r="A15" s="1" t="s">
        <v>12</v>
      </c>
      <c r="B15" s="2"/>
      <c r="C15" s="2">
        <v>140772515</v>
      </c>
    </row>
    <row r="16" spans="1:3" x14ac:dyDescent="0.25">
      <c r="A16" s="1" t="s">
        <v>13</v>
      </c>
      <c r="B16" s="2"/>
      <c r="C16" s="2">
        <v>120155065</v>
      </c>
    </row>
    <row r="17" spans="1:4" x14ac:dyDescent="0.25">
      <c r="B17" s="2"/>
      <c r="C17" s="2"/>
    </row>
    <row r="18" spans="1:4" x14ac:dyDescent="0.25">
      <c r="B18" s="2"/>
      <c r="C18" s="8" t="s">
        <v>78</v>
      </c>
    </row>
    <row r="20" spans="1:4" x14ac:dyDescent="0.25">
      <c r="A20" s="1" t="s">
        <v>1</v>
      </c>
      <c r="B20" s="7">
        <v>4154706583</v>
      </c>
      <c r="C20" s="3">
        <f>B20/B22</f>
        <v>0.74280407763539424</v>
      </c>
    </row>
    <row r="21" spans="1:4" x14ac:dyDescent="0.25">
      <c r="A21" s="1" t="s">
        <v>14</v>
      </c>
      <c r="B21" s="2">
        <v>1438567213</v>
      </c>
      <c r="C21" s="3">
        <f>B21/B22</f>
        <v>0.25719592236460581</v>
      </c>
    </row>
    <row r="22" spans="1:4" x14ac:dyDescent="0.25">
      <c r="A22" s="1" t="s">
        <v>15</v>
      </c>
      <c r="B22" s="2">
        <f>SUM(B20:B21)</f>
        <v>5593273796</v>
      </c>
      <c r="C22" s="4">
        <f>SUM(C20:C21)</f>
        <v>1</v>
      </c>
    </row>
    <row r="23" spans="1:4" x14ac:dyDescent="0.25">
      <c r="D23" s="8" t="s">
        <v>78</v>
      </c>
    </row>
    <row r="24" spans="1:4" x14ac:dyDescent="0.25">
      <c r="A24" s="1" t="s">
        <v>3</v>
      </c>
      <c r="C24" s="2">
        <v>1894510934</v>
      </c>
      <c r="D24" s="3">
        <f>C24/C$35</f>
        <v>0.33871114286091042</v>
      </c>
    </row>
    <row r="25" spans="1:4" x14ac:dyDescent="0.25">
      <c r="A25" s="1" t="s">
        <v>4</v>
      </c>
      <c r="C25" s="2">
        <v>624831149</v>
      </c>
      <c r="D25" s="3">
        <f t="shared" ref="D25:D34" si="0">C25/C$35</f>
        <v>0.11171076860772861</v>
      </c>
    </row>
    <row r="26" spans="1:4" x14ac:dyDescent="0.25">
      <c r="A26" s="1" t="s">
        <v>5</v>
      </c>
      <c r="C26" s="2">
        <v>520404118</v>
      </c>
      <c r="D26" s="3">
        <f t="shared" si="0"/>
        <v>9.3040726444972896E-2</v>
      </c>
    </row>
    <row r="27" spans="1:4" x14ac:dyDescent="0.25">
      <c r="A27" s="1" t="s">
        <v>6</v>
      </c>
      <c r="C27" s="2">
        <v>528076215</v>
      </c>
      <c r="D27" s="3">
        <f t="shared" si="0"/>
        <v>9.4412386379140234E-2</v>
      </c>
    </row>
    <row r="28" spans="1:4" x14ac:dyDescent="0.25">
      <c r="A28" s="1" t="s">
        <v>7</v>
      </c>
      <c r="C28" s="2">
        <v>265653159</v>
      </c>
      <c r="D28" s="3">
        <f t="shared" si="0"/>
        <v>4.7494941029198171E-2</v>
      </c>
    </row>
    <row r="29" spans="1:4" x14ac:dyDescent="0.25">
      <c r="A29" s="1" t="s">
        <v>8</v>
      </c>
      <c r="C29" s="2">
        <v>210069625</v>
      </c>
      <c r="D29" s="3">
        <f t="shared" si="0"/>
        <v>3.7557409401635516E-2</v>
      </c>
    </row>
    <row r="30" spans="1:4" x14ac:dyDescent="0.25">
      <c r="A30" s="1" t="s">
        <v>9</v>
      </c>
      <c r="C30" s="2">
        <v>111161383</v>
      </c>
      <c r="D30" s="3">
        <f t="shared" si="0"/>
        <v>1.987404685938296E-2</v>
      </c>
    </row>
    <row r="31" spans="1:4" x14ac:dyDescent="0.25">
      <c r="A31" s="1" t="s">
        <v>10</v>
      </c>
      <c r="C31" s="2">
        <v>913232633</v>
      </c>
      <c r="D31" s="3">
        <f t="shared" si="0"/>
        <v>0.1632727809958939</v>
      </c>
    </row>
    <row r="32" spans="1:4" x14ac:dyDescent="0.25">
      <c r="A32" s="1" t="s">
        <v>11</v>
      </c>
      <c r="C32" s="2">
        <v>264427000</v>
      </c>
      <c r="D32" s="3">
        <f t="shared" si="0"/>
        <v>4.7275721541590196E-2</v>
      </c>
    </row>
    <row r="33" spans="1:4" x14ac:dyDescent="0.25">
      <c r="A33" s="1" t="s">
        <v>12</v>
      </c>
      <c r="C33" s="2">
        <v>140772515</v>
      </c>
      <c r="D33" s="3">
        <f t="shared" si="0"/>
        <v>2.5168088810330749E-2</v>
      </c>
    </row>
    <row r="34" spans="1:4" x14ac:dyDescent="0.25">
      <c r="A34" s="1" t="s">
        <v>13</v>
      </c>
      <c r="C34" s="2">
        <v>120155065</v>
      </c>
      <c r="D34" s="3">
        <f t="shared" si="0"/>
        <v>2.1481987069216345E-2</v>
      </c>
    </row>
    <row r="35" spans="1:4" x14ac:dyDescent="0.25">
      <c r="A35" s="1" t="s">
        <v>15</v>
      </c>
      <c r="C35" s="2">
        <f>SUM(C24:C34)</f>
        <v>5593293796</v>
      </c>
      <c r="D35" s="4">
        <f>SUM(D24:D34)</f>
        <v>1.0000000000000002</v>
      </c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33" sqref="A33"/>
    </sheetView>
  </sheetViews>
  <sheetFormatPr defaultRowHeight="13.8" x14ac:dyDescent="0.25"/>
  <cols>
    <col min="1" max="1" width="8.88671875" style="1"/>
    <col min="2" max="2" width="15.44140625" style="1" customWidth="1"/>
    <col min="3" max="3" width="14.44140625" style="1" bestFit="1" customWidth="1"/>
    <col min="4" max="16384" width="8.88671875" style="1"/>
  </cols>
  <sheetData>
    <row r="1" spans="1:3" x14ac:dyDescent="0.25">
      <c r="A1" s="1" t="s">
        <v>49</v>
      </c>
    </row>
    <row r="2" spans="1:3" ht="27.6" x14ac:dyDescent="0.25">
      <c r="A2" s="1" t="s">
        <v>0</v>
      </c>
      <c r="B2" s="11" t="s">
        <v>26</v>
      </c>
      <c r="C2" s="11" t="s">
        <v>27</v>
      </c>
    </row>
    <row r="3" spans="1:3" x14ac:dyDescent="0.25">
      <c r="A3" s="1" t="s">
        <v>28</v>
      </c>
      <c r="B3" s="6">
        <v>4352</v>
      </c>
      <c r="C3" s="6">
        <v>4291.7</v>
      </c>
    </row>
    <row r="4" spans="1:3" x14ac:dyDescent="0.25">
      <c r="A4" s="1" t="s">
        <v>29</v>
      </c>
      <c r="B4" s="1">
        <v>4553.7</v>
      </c>
      <c r="C4" s="1">
        <v>4415.2</v>
      </c>
    </row>
    <row r="5" spans="1:3" x14ac:dyDescent="0.25">
      <c r="A5" s="1" t="s">
        <v>30</v>
      </c>
      <c r="B5" s="1">
        <v>4399.8</v>
      </c>
      <c r="C5" s="1">
        <v>4283.1000000000004</v>
      </c>
    </row>
    <row r="6" spans="1:3" x14ac:dyDescent="0.25">
      <c r="A6" s="1" t="s">
        <v>31</v>
      </c>
      <c r="B6" s="1">
        <v>4371.6000000000004</v>
      </c>
      <c r="C6" s="1">
        <v>4293.3999999999996</v>
      </c>
    </row>
    <row r="7" spans="1:3" x14ac:dyDescent="0.25">
      <c r="A7" s="1" t="s">
        <v>32</v>
      </c>
      <c r="B7" s="1">
        <v>4376.8</v>
      </c>
      <c r="C7" s="1">
        <v>4380.3</v>
      </c>
    </row>
    <row r="8" spans="1:3" x14ac:dyDescent="0.25">
      <c r="A8" s="1" t="s">
        <v>33</v>
      </c>
      <c r="B8" s="1">
        <v>4550.5</v>
      </c>
      <c r="C8" s="1">
        <v>4667.2</v>
      </c>
    </row>
    <row r="9" spans="1:3" x14ac:dyDescent="0.25">
      <c r="A9" s="1" t="s">
        <v>34</v>
      </c>
      <c r="B9" s="1">
        <v>4858.8999999999996</v>
      </c>
      <c r="C9" s="1">
        <v>4945.6000000000004</v>
      </c>
    </row>
    <row r="10" spans="1:3" x14ac:dyDescent="0.25">
      <c r="A10" s="1" t="s">
        <v>35</v>
      </c>
      <c r="B10" s="1">
        <v>5020.8</v>
      </c>
      <c r="C10" s="1">
        <v>5126.7</v>
      </c>
    </row>
    <row r="11" spans="1:3" x14ac:dyDescent="0.25">
      <c r="A11" s="1" t="s">
        <v>36</v>
      </c>
      <c r="B11" s="1">
        <v>5350.1</v>
      </c>
      <c r="C11" s="1">
        <v>5274.8</v>
      </c>
    </row>
    <row r="12" spans="1:3" x14ac:dyDescent="0.25">
      <c r="A12" s="1" t="s">
        <v>37</v>
      </c>
      <c r="B12" s="1">
        <v>5540.9</v>
      </c>
      <c r="C12" s="1">
        <v>5593.3</v>
      </c>
    </row>
    <row r="14" spans="1:3" x14ac:dyDescent="0.25">
      <c r="A14" s="1" t="s">
        <v>25</v>
      </c>
    </row>
    <row r="18" spans="1:4" x14ac:dyDescent="0.25">
      <c r="A18" s="1" t="s">
        <v>48</v>
      </c>
      <c r="C18" s="10">
        <f>C12/C3-1</f>
        <v>0.30328308129645598</v>
      </c>
    </row>
    <row r="19" spans="1:4" x14ac:dyDescent="0.25">
      <c r="A19" s="1" t="s">
        <v>80</v>
      </c>
      <c r="D19" s="10">
        <f>AVERAGE(C25:C30)</f>
        <v>4.5212719122800595E-2</v>
      </c>
    </row>
    <row r="21" spans="1:4" x14ac:dyDescent="0.25">
      <c r="A21" s="1" t="s">
        <v>90</v>
      </c>
    </row>
    <row r="22" spans="1:4" x14ac:dyDescent="0.25">
      <c r="A22" s="1" t="s">
        <v>81</v>
      </c>
      <c r="C22" s="10">
        <f>C4/C3-1</f>
        <v>2.8776475522520162E-2</v>
      </c>
    </row>
    <row r="23" spans="1:4" x14ac:dyDescent="0.25">
      <c r="A23" s="1" t="s">
        <v>82</v>
      </c>
      <c r="C23" s="10">
        <f t="shared" ref="C23:C30" si="0">C5/C4-1</f>
        <v>-2.9919369450987388E-2</v>
      </c>
    </row>
    <row r="24" spans="1:4" x14ac:dyDescent="0.25">
      <c r="A24" s="1" t="s">
        <v>83</v>
      </c>
      <c r="C24" s="10">
        <f t="shared" si="0"/>
        <v>2.4048002614927011E-3</v>
      </c>
    </row>
    <row r="25" spans="1:4" x14ac:dyDescent="0.25">
      <c r="A25" s="1" t="s">
        <v>84</v>
      </c>
      <c r="C25" s="10">
        <f t="shared" si="0"/>
        <v>2.0240368938370557E-2</v>
      </c>
    </row>
    <row r="26" spans="1:4" x14ac:dyDescent="0.25">
      <c r="A26" s="1" t="s">
        <v>85</v>
      </c>
      <c r="C26" s="10">
        <f t="shared" si="0"/>
        <v>6.5497796954546494E-2</v>
      </c>
    </row>
    <row r="27" spans="1:4" x14ac:dyDescent="0.25">
      <c r="A27" s="1" t="s">
        <v>86</v>
      </c>
      <c r="C27" s="10">
        <f t="shared" si="0"/>
        <v>5.9650325677065519E-2</v>
      </c>
    </row>
    <row r="28" spans="1:4" x14ac:dyDescent="0.25">
      <c r="A28" s="1" t="s">
        <v>87</v>
      </c>
      <c r="C28" s="10">
        <f t="shared" si="0"/>
        <v>3.6618408282109272E-2</v>
      </c>
    </row>
    <row r="29" spans="1:4" x14ac:dyDescent="0.25">
      <c r="A29" s="1" t="s">
        <v>88</v>
      </c>
      <c r="C29" s="10">
        <f t="shared" si="0"/>
        <v>2.8887978621725541E-2</v>
      </c>
    </row>
    <row r="30" spans="1:4" x14ac:dyDescent="0.25">
      <c r="A30" s="1" t="s">
        <v>89</v>
      </c>
      <c r="C30" s="10">
        <f t="shared" si="0"/>
        <v>6.0381436262986199E-2</v>
      </c>
    </row>
    <row r="32" spans="1:4" x14ac:dyDescent="0.25">
      <c r="A32" s="1" t="s">
        <v>91</v>
      </c>
    </row>
    <row r="33" spans="1:3" x14ac:dyDescent="0.25">
      <c r="A33" s="1" t="s">
        <v>38</v>
      </c>
      <c r="C33" s="10">
        <f>C3/B3-1</f>
        <v>-1.385569852941182E-2</v>
      </c>
    </row>
    <row r="34" spans="1:3" x14ac:dyDescent="0.25">
      <c r="A34" s="1" t="s">
        <v>39</v>
      </c>
      <c r="C34" s="10">
        <f t="shared" ref="C34:C42" si="1">C4/B4-1</f>
        <v>-3.0414827502909692E-2</v>
      </c>
    </row>
    <row r="35" spans="1:3" x14ac:dyDescent="0.25">
      <c r="A35" s="1" t="s">
        <v>40</v>
      </c>
      <c r="C35" s="10">
        <f t="shared" si="1"/>
        <v>-2.6523932906041159E-2</v>
      </c>
    </row>
    <row r="36" spans="1:3" x14ac:dyDescent="0.25">
      <c r="A36" s="1" t="s">
        <v>41</v>
      </c>
      <c r="C36" s="10">
        <f t="shared" si="1"/>
        <v>-1.7888187391344346E-2</v>
      </c>
    </row>
    <row r="37" spans="1:3" x14ac:dyDescent="0.25">
      <c r="A37" s="1" t="s">
        <v>42</v>
      </c>
      <c r="C37" s="10">
        <f t="shared" si="1"/>
        <v>7.9967099250599638E-4</v>
      </c>
    </row>
    <row r="38" spans="1:3" x14ac:dyDescent="0.25">
      <c r="A38" s="1" t="s">
        <v>43</v>
      </c>
      <c r="C38" s="10">
        <f t="shared" si="1"/>
        <v>2.5645533457861802E-2</v>
      </c>
    </row>
    <row r="39" spans="1:3" x14ac:dyDescent="0.25">
      <c r="A39" s="1" t="s">
        <v>44</v>
      </c>
      <c r="C39" s="10">
        <f t="shared" si="1"/>
        <v>1.7843544835250968E-2</v>
      </c>
    </row>
    <row r="40" spans="1:3" x14ac:dyDescent="0.25">
      <c r="A40" s="1" t="s">
        <v>45</v>
      </c>
      <c r="C40" s="10">
        <f t="shared" si="1"/>
        <v>2.1092256214149119E-2</v>
      </c>
    </row>
    <row r="41" spans="1:3" x14ac:dyDescent="0.25">
      <c r="A41" s="1" t="s">
        <v>46</v>
      </c>
      <c r="C41" s="10">
        <f t="shared" si="1"/>
        <v>-1.4074503280312567E-2</v>
      </c>
    </row>
    <row r="42" spans="1:3" x14ac:dyDescent="0.25">
      <c r="A42" s="1" t="s">
        <v>47</v>
      </c>
      <c r="C42" s="10">
        <f t="shared" si="1"/>
        <v>9.4569474273134002E-3</v>
      </c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B29" sqref="B29"/>
    </sheetView>
  </sheetViews>
  <sheetFormatPr defaultRowHeight="14.4" x14ac:dyDescent="0.3"/>
  <cols>
    <col min="1" max="1" width="30.109375" style="9" customWidth="1"/>
    <col min="2" max="6" width="8.88671875" style="9"/>
    <col min="7" max="7" width="10.5546875" style="9" customWidth="1"/>
    <col min="8" max="16384" width="8.88671875" style="9"/>
  </cols>
  <sheetData>
    <row r="1" spans="1:8" x14ac:dyDescent="0.3">
      <c r="A1" s="1" t="s">
        <v>92</v>
      </c>
      <c r="B1" s="1"/>
      <c r="C1" s="1"/>
      <c r="D1" s="1"/>
      <c r="E1" s="1"/>
      <c r="F1" s="1"/>
      <c r="G1" s="1"/>
      <c r="H1" s="1"/>
    </row>
    <row r="2" spans="1:8" ht="83.4" x14ac:dyDescent="0.3">
      <c r="A2" s="1" t="s">
        <v>71</v>
      </c>
      <c r="B2" s="11" t="s">
        <v>50</v>
      </c>
      <c r="C2" s="11" t="s">
        <v>51</v>
      </c>
      <c r="D2" s="11" t="s">
        <v>52</v>
      </c>
      <c r="E2" s="11" t="s">
        <v>53</v>
      </c>
      <c r="F2" s="11" t="s">
        <v>54</v>
      </c>
      <c r="G2" s="11" t="s">
        <v>55</v>
      </c>
      <c r="H2" s="11" t="s">
        <v>56</v>
      </c>
    </row>
    <row r="3" spans="1:8" x14ac:dyDescent="0.3">
      <c r="A3" s="1" t="s">
        <v>28</v>
      </c>
      <c r="B3" s="15">
        <v>1389.3</v>
      </c>
      <c r="C3" s="15">
        <v>628.29999999999995</v>
      </c>
      <c r="D3" s="15">
        <v>614.9</v>
      </c>
      <c r="E3" s="16">
        <v>467</v>
      </c>
      <c r="F3" s="15">
        <v>335.6</v>
      </c>
      <c r="G3" s="15">
        <v>132.9</v>
      </c>
      <c r="H3" s="15">
        <v>148.5</v>
      </c>
    </row>
    <row r="4" spans="1:8" x14ac:dyDescent="0.3">
      <c r="A4" s="1" t="s">
        <v>29</v>
      </c>
      <c r="B4" s="15">
        <v>1509.1</v>
      </c>
      <c r="C4" s="15">
        <v>647.79999999999995</v>
      </c>
      <c r="D4" s="15">
        <v>689.6</v>
      </c>
      <c r="E4" s="15">
        <v>451.5</v>
      </c>
      <c r="F4" s="15">
        <v>311.89999999999998</v>
      </c>
      <c r="G4" s="15">
        <v>83.9</v>
      </c>
      <c r="H4" s="15">
        <v>136.30000000000001</v>
      </c>
    </row>
    <row r="5" spans="1:8" x14ac:dyDescent="0.3">
      <c r="A5" s="1" t="s">
        <v>30</v>
      </c>
      <c r="B5" s="15">
        <v>1442.3</v>
      </c>
      <c r="C5" s="16">
        <v>631</v>
      </c>
      <c r="D5" s="15">
        <v>735.3</v>
      </c>
      <c r="E5" s="15">
        <v>424.8</v>
      </c>
      <c r="F5" s="15">
        <v>280.10000000000002</v>
      </c>
      <c r="G5" s="15">
        <v>89.6</v>
      </c>
      <c r="H5" s="15">
        <v>118.5</v>
      </c>
    </row>
    <row r="6" spans="1:8" x14ac:dyDescent="0.3">
      <c r="A6" s="1" t="s">
        <v>31</v>
      </c>
      <c r="B6" s="15">
        <v>1434.2</v>
      </c>
      <c r="C6" s="15">
        <v>628.1</v>
      </c>
      <c r="D6" s="15">
        <v>691.3</v>
      </c>
      <c r="E6" s="15">
        <v>418.4</v>
      </c>
      <c r="F6" s="15">
        <v>296.60000000000002</v>
      </c>
      <c r="G6" s="15">
        <v>100.4</v>
      </c>
      <c r="H6" s="15">
        <v>134.80000000000001</v>
      </c>
    </row>
    <row r="7" spans="1:8" x14ac:dyDescent="0.3">
      <c r="A7" s="1" t="s">
        <v>32</v>
      </c>
      <c r="B7" s="15">
        <v>1438.8</v>
      </c>
      <c r="C7" s="16">
        <v>615</v>
      </c>
      <c r="D7" s="15">
        <v>727.5</v>
      </c>
      <c r="E7" s="15">
        <v>439.8</v>
      </c>
      <c r="F7" s="15">
        <v>323.2</v>
      </c>
      <c r="G7" s="15">
        <v>103.2</v>
      </c>
      <c r="H7" s="15">
        <v>151.69999999999999</v>
      </c>
    </row>
    <row r="8" spans="1:8" x14ac:dyDescent="0.3">
      <c r="A8" s="1" t="s">
        <v>33</v>
      </c>
      <c r="B8" s="15">
        <v>1609.2</v>
      </c>
      <c r="C8" s="15">
        <v>620.4</v>
      </c>
      <c r="D8" s="15">
        <v>724.7</v>
      </c>
      <c r="E8" s="15">
        <v>448.8</v>
      </c>
      <c r="F8" s="16">
        <v>339</v>
      </c>
      <c r="G8" s="15">
        <v>147.30000000000001</v>
      </c>
      <c r="H8" s="15">
        <v>167.8</v>
      </c>
    </row>
    <row r="9" spans="1:8" x14ac:dyDescent="0.3">
      <c r="A9" s="1" t="s">
        <v>34</v>
      </c>
      <c r="B9" s="15">
        <v>1660.2</v>
      </c>
      <c r="C9" s="15">
        <v>627.4</v>
      </c>
      <c r="D9" s="16">
        <v>832</v>
      </c>
      <c r="E9" s="15">
        <v>475.4</v>
      </c>
      <c r="F9" s="15">
        <v>356.5</v>
      </c>
      <c r="G9" s="15">
        <v>181.5</v>
      </c>
      <c r="H9" s="15">
        <v>184.4</v>
      </c>
    </row>
    <row r="10" spans="1:8" x14ac:dyDescent="0.3">
      <c r="A10" s="1" t="s">
        <v>35</v>
      </c>
      <c r="B10" s="15">
        <v>1726.8</v>
      </c>
      <c r="C10" s="15">
        <v>639.4</v>
      </c>
      <c r="D10" s="15">
        <v>851.5</v>
      </c>
      <c r="E10" s="15">
        <v>497.3</v>
      </c>
      <c r="F10" s="16">
        <v>371</v>
      </c>
      <c r="G10" s="15">
        <v>196.7</v>
      </c>
      <c r="H10" s="15">
        <v>202.9</v>
      </c>
    </row>
    <row r="11" spans="1:8" x14ac:dyDescent="0.3">
      <c r="A11" s="1" t="s">
        <v>36</v>
      </c>
      <c r="B11" s="15">
        <v>1737.5</v>
      </c>
      <c r="C11" s="15">
        <v>614.70000000000005</v>
      </c>
      <c r="D11" s="15">
        <v>887.4</v>
      </c>
      <c r="E11" s="15">
        <v>509.8</v>
      </c>
      <c r="F11" s="15">
        <v>417.5</v>
      </c>
      <c r="G11" s="15">
        <v>198.4</v>
      </c>
      <c r="H11" s="15">
        <v>230.8</v>
      </c>
    </row>
    <row r="12" spans="1:8" x14ac:dyDescent="0.3">
      <c r="A12" s="1" t="s">
        <v>37</v>
      </c>
      <c r="B12" s="15">
        <v>1894.5</v>
      </c>
      <c r="C12" s="15">
        <v>624.79999999999995</v>
      </c>
      <c r="D12" s="15">
        <v>913.2</v>
      </c>
      <c r="E12" s="16">
        <v>528</v>
      </c>
      <c r="F12" s="15">
        <v>520.4</v>
      </c>
      <c r="G12" s="15">
        <v>210.1</v>
      </c>
      <c r="H12" s="15">
        <v>265.60000000000002</v>
      </c>
    </row>
    <row r="13" spans="1:8" x14ac:dyDescent="0.3">
      <c r="A13" s="1"/>
      <c r="B13" s="1"/>
      <c r="C13" s="1"/>
      <c r="D13" s="1"/>
      <c r="E13" s="1"/>
      <c r="F13" s="1"/>
      <c r="G13" s="1"/>
      <c r="H13" s="1"/>
    </row>
    <row r="14" spans="1:8" x14ac:dyDescent="0.3">
      <c r="A14" s="1" t="s">
        <v>93</v>
      </c>
      <c r="B14" s="1"/>
      <c r="C14" s="1"/>
      <c r="D14" s="1"/>
      <c r="E14" s="1"/>
      <c r="F14" s="1"/>
      <c r="G14" s="1"/>
      <c r="H14" s="1"/>
    </row>
    <row r="15" spans="1:8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1"/>
      <c r="B16" s="1"/>
      <c r="C16" s="1"/>
      <c r="D16" s="1"/>
      <c r="E16" s="1"/>
      <c r="F16" s="1"/>
      <c r="G16" s="1"/>
      <c r="H16" s="1"/>
    </row>
    <row r="17" spans="1:8" x14ac:dyDescent="0.3">
      <c r="A17" s="1" t="s">
        <v>70</v>
      </c>
      <c r="B17" s="1"/>
      <c r="C17" s="1"/>
      <c r="D17" s="1"/>
      <c r="E17" s="1"/>
      <c r="F17" s="1"/>
      <c r="G17" s="1"/>
      <c r="H17" s="1"/>
    </row>
    <row r="18" spans="1:8" ht="55.8" x14ac:dyDescent="0.3">
      <c r="B18" s="11" t="s">
        <v>3</v>
      </c>
      <c r="C18" s="11" t="s">
        <v>4</v>
      </c>
      <c r="D18" s="11" t="s">
        <v>57</v>
      </c>
      <c r="E18" s="11" t="s">
        <v>6</v>
      </c>
      <c r="F18" s="11" t="s">
        <v>5</v>
      </c>
      <c r="G18" s="11" t="s">
        <v>58</v>
      </c>
      <c r="H18" s="11" t="s">
        <v>7</v>
      </c>
    </row>
    <row r="19" spans="1:8" x14ac:dyDescent="0.3">
      <c r="A19" s="1" t="s">
        <v>59</v>
      </c>
      <c r="B19" s="17">
        <f>B4/B3-1</f>
        <v>8.6230475779169424E-2</v>
      </c>
      <c r="C19" s="17">
        <f t="shared" ref="C19:H20" si="0">C4/C3-1</f>
        <v>3.1036129237625332E-2</v>
      </c>
      <c r="D19" s="17">
        <f t="shared" si="0"/>
        <v>0.12148316799479608</v>
      </c>
      <c r="E19" s="17">
        <f t="shared" si="0"/>
        <v>-3.3190578158458273E-2</v>
      </c>
      <c r="F19" s="17">
        <f t="shared" si="0"/>
        <v>-7.0619785458879702E-2</v>
      </c>
      <c r="G19" s="17">
        <f t="shared" si="0"/>
        <v>-0.36869826937547023</v>
      </c>
      <c r="H19" s="17">
        <f t="shared" si="0"/>
        <v>-8.2154882154882092E-2</v>
      </c>
    </row>
    <row r="20" spans="1:8" x14ac:dyDescent="0.3">
      <c r="A20" s="1" t="s">
        <v>60</v>
      </c>
      <c r="B20" s="17">
        <f>B5/B4-1</f>
        <v>-4.4264793585580775E-2</v>
      </c>
      <c r="C20" s="17">
        <f t="shared" si="0"/>
        <v>-2.5933930225378155E-2</v>
      </c>
      <c r="D20" s="17">
        <f t="shared" si="0"/>
        <v>6.6270301624129724E-2</v>
      </c>
      <c r="E20" s="17">
        <f t="shared" si="0"/>
        <v>-5.9136212624584683E-2</v>
      </c>
      <c r="F20" s="17">
        <f t="shared" si="0"/>
        <v>-0.10195575504969523</v>
      </c>
      <c r="G20" s="17">
        <f t="shared" si="0"/>
        <v>6.7938021454111874E-2</v>
      </c>
      <c r="H20" s="17">
        <f t="shared" si="0"/>
        <v>-0.13059427732942042</v>
      </c>
    </row>
    <row r="21" spans="1:8" x14ac:dyDescent="0.3">
      <c r="A21" s="1" t="s">
        <v>61</v>
      </c>
      <c r="B21" s="17">
        <f t="shared" ref="B21:H27" si="1">B6/B5-1</f>
        <v>-5.6160299521597068E-3</v>
      </c>
      <c r="C21" s="17">
        <f t="shared" si="1"/>
        <v>-4.5958795562598409E-3</v>
      </c>
      <c r="D21" s="17">
        <f t="shared" si="1"/>
        <v>-5.9839521283829744E-2</v>
      </c>
      <c r="E21" s="17">
        <f t="shared" si="1"/>
        <v>-1.5065913370998163E-2</v>
      </c>
      <c r="F21" s="17">
        <f t="shared" si="1"/>
        <v>5.8907533023919934E-2</v>
      </c>
      <c r="G21" s="17">
        <f t="shared" si="1"/>
        <v>0.12053571428571441</v>
      </c>
      <c r="H21" s="17">
        <f t="shared" si="1"/>
        <v>0.1375527426160339</v>
      </c>
    </row>
    <row r="22" spans="1:8" x14ac:dyDescent="0.3">
      <c r="A22" s="1" t="s">
        <v>62</v>
      </c>
      <c r="B22" s="17">
        <f t="shared" si="1"/>
        <v>3.2073629898199396E-3</v>
      </c>
      <c r="C22" s="17">
        <f t="shared" si="1"/>
        <v>-2.0856551504537579E-2</v>
      </c>
      <c r="D22" s="17">
        <f t="shared" si="1"/>
        <v>5.236510921452342E-2</v>
      </c>
      <c r="E22" s="17">
        <f t="shared" si="1"/>
        <v>5.1147227533460793E-2</v>
      </c>
      <c r="F22" s="17">
        <f t="shared" si="1"/>
        <v>8.968307484828042E-2</v>
      </c>
      <c r="G22" s="17">
        <f t="shared" si="1"/>
        <v>2.7888446215139417E-2</v>
      </c>
      <c r="H22" s="17">
        <f t="shared" si="1"/>
        <v>0.12537091988130555</v>
      </c>
    </row>
    <row r="23" spans="1:8" x14ac:dyDescent="0.3">
      <c r="A23" s="1" t="s">
        <v>63</v>
      </c>
      <c r="B23" s="17">
        <f t="shared" si="1"/>
        <v>0.1184320266889074</v>
      </c>
      <c r="C23" s="17">
        <f t="shared" si="1"/>
        <v>8.7804878048780566E-3</v>
      </c>
      <c r="D23" s="17">
        <f t="shared" si="1"/>
        <v>-3.8487972508590707E-3</v>
      </c>
      <c r="E23" s="17">
        <f t="shared" si="1"/>
        <v>2.0463847203274321E-2</v>
      </c>
      <c r="F23" s="17">
        <f t="shared" si="1"/>
        <v>4.8886138613861485E-2</v>
      </c>
      <c r="G23" s="17">
        <f t="shared" si="1"/>
        <v>0.42732558139534893</v>
      </c>
      <c r="H23" s="17">
        <f t="shared" si="1"/>
        <v>0.10613052076466722</v>
      </c>
    </row>
    <row r="24" spans="1:8" x14ac:dyDescent="0.3">
      <c r="A24" s="1" t="s">
        <v>64</v>
      </c>
      <c r="B24" s="17">
        <f t="shared" si="1"/>
        <v>3.1692766592095412E-2</v>
      </c>
      <c r="C24" s="17">
        <f t="shared" si="1"/>
        <v>1.1283043197936715E-2</v>
      </c>
      <c r="D24" s="17">
        <f t="shared" si="1"/>
        <v>0.14806126673106101</v>
      </c>
      <c r="E24" s="17">
        <f t="shared" si="1"/>
        <v>5.9269162210338511E-2</v>
      </c>
      <c r="F24" s="17">
        <f t="shared" si="1"/>
        <v>5.1622418879055942E-2</v>
      </c>
      <c r="G24" s="17">
        <f t="shared" si="1"/>
        <v>0.23217922606924635</v>
      </c>
      <c r="H24" s="17">
        <f t="shared" si="1"/>
        <v>9.8927294398093002E-2</v>
      </c>
    </row>
    <row r="25" spans="1:8" x14ac:dyDescent="0.3">
      <c r="A25" s="1" t="s">
        <v>65</v>
      </c>
      <c r="B25" s="17">
        <f t="shared" si="1"/>
        <v>4.0115648717022001E-2</v>
      </c>
      <c r="C25" s="17">
        <f t="shared" si="1"/>
        <v>1.9126554032515175E-2</v>
      </c>
      <c r="D25" s="17">
        <f t="shared" si="1"/>
        <v>2.34375E-2</v>
      </c>
      <c r="E25" s="17">
        <f t="shared" si="1"/>
        <v>4.606647034076583E-2</v>
      </c>
      <c r="F25" s="17">
        <f t="shared" si="1"/>
        <v>4.0673211781206087E-2</v>
      </c>
      <c r="G25" s="17">
        <f t="shared" si="1"/>
        <v>8.3746556473829115E-2</v>
      </c>
      <c r="H25" s="17">
        <f t="shared" si="1"/>
        <v>0.10032537960954446</v>
      </c>
    </row>
    <row r="26" spans="1:8" x14ac:dyDescent="0.3">
      <c r="A26" s="1" t="s">
        <v>66</v>
      </c>
      <c r="B26" s="17">
        <f t="shared" si="1"/>
        <v>6.1964327078989356E-3</v>
      </c>
      <c r="C26" s="17">
        <f t="shared" si="1"/>
        <v>-3.8629965592743121E-2</v>
      </c>
      <c r="D26" s="17">
        <f t="shared" si="1"/>
        <v>4.2160892542571826E-2</v>
      </c>
      <c r="E26" s="17">
        <f t="shared" si="1"/>
        <v>2.5135732957973111E-2</v>
      </c>
      <c r="F26" s="17">
        <f t="shared" si="1"/>
        <v>0.1253369272237197</v>
      </c>
      <c r="G26" s="17">
        <f t="shared" si="1"/>
        <v>8.6426029486528222E-3</v>
      </c>
      <c r="H26" s="17">
        <f t="shared" si="1"/>
        <v>0.13750616067028099</v>
      </c>
    </row>
    <row r="27" spans="1:8" x14ac:dyDescent="0.3">
      <c r="A27" s="1" t="s">
        <v>67</v>
      </c>
      <c r="B27" s="17">
        <f t="shared" si="1"/>
        <v>9.0359712230215772E-2</v>
      </c>
      <c r="C27" s="17">
        <f t="shared" si="1"/>
        <v>1.6430779241906501E-2</v>
      </c>
      <c r="D27" s="17">
        <f t="shared" si="1"/>
        <v>2.9073698444895379E-2</v>
      </c>
      <c r="E27" s="17">
        <f t="shared" si="1"/>
        <v>3.570027461749703E-2</v>
      </c>
      <c r="F27" s="17">
        <f t="shared" si="1"/>
        <v>0.2464670658682635</v>
      </c>
      <c r="G27" s="17">
        <f t="shared" si="1"/>
        <v>5.8971774193548265E-2</v>
      </c>
      <c r="H27" s="17">
        <f t="shared" si="1"/>
        <v>0.15077989601386488</v>
      </c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 t="s">
        <v>68</v>
      </c>
      <c r="B29" s="10">
        <f>AVERAGE(B19:B27)</f>
        <v>3.6261511351932042E-2</v>
      </c>
      <c r="C29" s="10">
        <f t="shared" ref="C29:H29" si="2">AVERAGE(C19:C27)</f>
        <v>-3.7325926267299064E-4</v>
      </c>
      <c r="D29" s="10">
        <f t="shared" si="2"/>
        <v>4.6573735335254295E-2</v>
      </c>
      <c r="E29" s="10">
        <f t="shared" si="2"/>
        <v>1.4487778967696497E-2</v>
      </c>
      <c r="F29" s="10">
        <f t="shared" si="2"/>
        <v>5.4333425525525794E-2</v>
      </c>
      <c r="G29" s="10">
        <f t="shared" si="2"/>
        <v>7.3169961517791218E-2</v>
      </c>
      <c r="H29" s="10">
        <f t="shared" si="2"/>
        <v>7.1538194941054165E-2</v>
      </c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5" t="s">
        <v>181</v>
      </c>
      <c r="B32" s="6">
        <f>B12-B3</f>
        <v>505.20000000000005</v>
      </c>
      <c r="C32" s="6" t="s">
        <v>182</v>
      </c>
      <c r="D32" s="6">
        <f>D12-D3</f>
        <v>298.30000000000007</v>
      </c>
      <c r="E32" s="6">
        <f>E12-E6</f>
        <v>109.60000000000002</v>
      </c>
      <c r="F32" s="6">
        <f>F12-F5</f>
        <v>240.29999999999995</v>
      </c>
      <c r="G32" s="6">
        <f>G12-G4</f>
        <v>126.19999999999999</v>
      </c>
      <c r="H32" s="6">
        <f>H12-H5</f>
        <v>147.10000000000002</v>
      </c>
    </row>
    <row r="33" spans="1:8" x14ac:dyDescent="0.3">
      <c r="A33" s="1" t="s">
        <v>69</v>
      </c>
      <c r="B33" s="18">
        <f>B12/B3-1</f>
        <v>0.36363636363636376</v>
      </c>
      <c r="C33" s="1"/>
      <c r="D33" s="18">
        <f>D12/D3-1</f>
        <v>0.48511953163115962</v>
      </c>
      <c r="E33" s="3">
        <f>E12/E6-1</f>
        <v>0.26195028680688348</v>
      </c>
      <c r="F33" s="3">
        <f>F12/F5-1</f>
        <v>0.85790789003927137</v>
      </c>
      <c r="G33" s="18">
        <f>G12/G4-1</f>
        <v>1.5041716328963051</v>
      </c>
      <c r="H33" s="10">
        <f>H12/H5-1</f>
        <v>1.2413502109704644</v>
      </c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 t="s">
        <v>72</v>
      </c>
      <c r="B35" s="1"/>
      <c r="C35" s="1"/>
      <c r="D35" s="1"/>
      <c r="E35" s="1"/>
      <c r="F35" s="1"/>
      <c r="G35" s="1"/>
      <c r="H35" s="10">
        <f>AVERAGE(H21:H27)</f>
        <v>0.12237041627911285</v>
      </c>
    </row>
    <row r="36" spans="1:8" x14ac:dyDescent="0.3">
      <c r="A36" s="1"/>
      <c r="B36" s="1"/>
      <c r="C36" s="1"/>
      <c r="D36" s="1"/>
      <c r="E36" s="1"/>
      <c r="F36" s="1"/>
      <c r="G36" s="1"/>
      <c r="H36" s="1"/>
    </row>
  </sheetData>
  <pageMargins left="0.7" right="0.7" top="0.75" bottom="0.75" header="0.3" footer="0.3"/>
  <pageSetup paperSize="0" scale="96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6" sqref="C16"/>
    </sheetView>
  </sheetViews>
  <sheetFormatPr defaultRowHeight="13.8" x14ac:dyDescent="0.25"/>
  <cols>
    <col min="1" max="1" width="19.77734375" style="1" customWidth="1"/>
    <col min="2" max="2" width="17.21875" style="1" customWidth="1"/>
    <col min="3" max="3" width="15.44140625" style="1" bestFit="1" customWidth="1"/>
    <col min="4" max="4" width="9" style="1" bestFit="1" customWidth="1"/>
    <col min="5" max="16384" width="8.88671875" style="1"/>
  </cols>
  <sheetData>
    <row r="1" spans="1:3" x14ac:dyDescent="0.25">
      <c r="A1" s="1" t="s">
        <v>76</v>
      </c>
    </row>
    <row r="2" spans="1:3" ht="27.6" x14ac:dyDescent="0.25">
      <c r="A2" s="1" t="s">
        <v>0</v>
      </c>
      <c r="B2" s="11" t="s">
        <v>26</v>
      </c>
      <c r="C2" s="1" t="s">
        <v>27</v>
      </c>
    </row>
    <row r="3" spans="1:3" x14ac:dyDescent="0.25">
      <c r="A3" s="1" t="s">
        <v>20</v>
      </c>
      <c r="B3" s="5">
        <v>2284.8000000000002</v>
      </c>
      <c r="C3" s="5">
        <v>2433.1999999999998</v>
      </c>
    </row>
    <row r="4" spans="1:3" x14ac:dyDescent="0.25">
      <c r="A4" s="1" t="s">
        <v>21</v>
      </c>
      <c r="B4" s="20">
        <v>2290.6999999999998</v>
      </c>
      <c r="C4" s="20">
        <v>2410.6999999999998</v>
      </c>
    </row>
    <row r="5" spans="1:3" x14ac:dyDescent="0.25">
      <c r="A5" s="1" t="s">
        <v>22</v>
      </c>
      <c r="B5" s="20">
        <v>2401.8000000000002</v>
      </c>
      <c r="C5" s="20">
        <v>2454.6</v>
      </c>
    </row>
    <row r="6" spans="1:3" x14ac:dyDescent="0.25">
      <c r="A6" s="1" t="s">
        <v>23</v>
      </c>
      <c r="B6" s="20">
        <v>2426.9</v>
      </c>
      <c r="C6" s="20">
        <v>2369.3000000000002</v>
      </c>
    </row>
    <row r="7" spans="1:3" x14ac:dyDescent="0.25">
      <c r="A7" s="1" t="s">
        <v>24</v>
      </c>
      <c r="B7" s="20">
        <v>2488.6</v>
      </c>
      <c r="C7" s="20">
        <v>2455.8000000000002</v>
      </c>
    </row>
    <row r="9" spans="1:3" x14ac:dyDescent="0.25">
      <c r="A9" s="1" t="s">
        <v>77</v>
      </c>
    </row>
    <row r="11" spans="1:3" x14ac:dyDescent="0.25">
      <c r="A11" s="1" t="s">
        <v>183</v>
      </c>
      <c r="B11" s="19">
        <f>C7-C6</f>
        <v>86.5</v>
      </c>
    </row>
    <row r="12" spans="1:3" x14ac:dyDescent="0.25">
      <c r="A12" s="1" t="s">
        <v>73</v>
      </c>
      <c r="B12" s="18">
        <f>C7/C6-1</f>
        <v>3.650867344785369E-2</v>
      </c>
    </row>
    <row r="16" spans="1:3" x14ac:dyDescent="0.25">
      <c r="A16" s="1" t="s">
        <v>94</v>
      </c>
      <c r="C16" s="5">
        <f>C7-B7</f>
        <v>-32.799999999999727</v>
      </c>
    </row>
    <row r="17" spans="3:3" x14ac:dyDescent="0.25">
      <c r="C17" s="6"/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20"/>
    </sheetView>
  </sheetViews>
  <sheetFormatPr defaultRowHeight="13.8" x14ac:dyDescent="0.25"/>
  <cols>
    <col min="1" max="1" width="44.44140625" style="1" customWidth="1"/>
    <col min="2" max="2" width="12.6640625" style="1" customWidth="1"/>
    <col min="3" max="3" width="2.33203125" style="1" customWidth="1"/>
    <col min="4" max="4" width="10.88671875" style="1" bestFit="1" customWidth="1"/>
    <col min="5" max="5" width="2" style="1" customWidth="1"/>
    <col min="6" max="6" width="10.88671875" style="1" bestFit="1" customWidth="1"/>
    <col min="7" max="16384" width="8.88671875" style="1"/>
  </cols>
  <sheetData>
    <row r="1" spans="1:6" ht="14.4" thickBot="1" x14ac:dyDescent="0.3">
      <c r="A1" s="78"/>
      <c r="B1" s="79"/>
      <c r="C1" s="79"/>
      <c r="D1" s="79"/>
      <c r="E1" s="79"/>
      <c r="F1" s="79"/>
    </row>
    <row r="2" spans="1:6" x14ac:dyDescent="0.25">
      <c r="A2" s="80"/>
      <c r="B2" s="81"/>
      <c r="C2" s="81"/>
      <c r="D2" s="81"/>
      <c r="E2" s="82"/>
      <c r="F2" s="82"/>
    </row>
    <row r="3" spans="1:6" x14ac:dyDescent="0.25">
      <c r="A3" s="127" t="s">
        <v>186</v>
      </c>
      <c r="B3" s="127"/>
      <c r="C3" s="127"/>
      <c r="D3" s="127"/>
      <c r="E3" s="127"/>
      <c r="F3" s="127"/>
    </row>
    <row r="4" spans="1:6" x14ac:dyDescent="0.25">
      <c r="A4" s="127" t="s">
        <v>187</v>
      </c>
      <c r="B4" s="127"/>
      <c r="C4" s="127"/>
      <c r="D4" s="127"/>
      <c r="E4" s="127"/>
      <c r="F4" s="127"/>
    </row>
    <row r="5" spans="1:6" x14ac:dyDescent="0.25">
      <c r="A5" s="127" t="s">
        <v>188</v>
      </c>
      <c r="B5" s="127"/>
      <c r="C5" s="127"/>
      <c r="D5" s="127"/>
      <c r="E5" s="127"/>
      <c r="F5" s="127"/>
    </row>
    <row r="6" spans="1:6" x14ac:dyDescent="0.25">
      <c r="A6" s="127" t="s">
        <v>189</v>
      </c>
      <c r="B6" s="127"/>
      <c r="C6" s="127"/>
      <c r="D6" s="127"/>
      <c r="E6" s="127"/>
      <c r="F6" s="127"/>
    </row>
    <row r="7" spans="1:6" ht="14.4" thickBot="1" x14ac:dyDescent="0.3">
      <c r="A7" s="83"/>
      <c r="B7" s="84"/>
      <c r="C7" s="84"/>
      <c r="D7" s="84"/>
      <c r="E7" s="84"/>
      <c r="F7" s="84"/>
    </row>
    <row r="8" spans="1:6" ht="14.4" thickTop="1" x14ac:dyDescent="0.25">
      <c r="A8" s="39"/>
      <c r="B8" s="85" t="s">
        <v>74</v>
      </c>
      <c r="C8" s="86"/>
      <c r="D8" s="85" t="s">
        <v>75</v>
      </c>
      <c r="E8" s="39"/>
      <c r="F8" s="85" t="s">
        <v>75</v>
      </c>
    </row>
    <row r="9" spans="1:6" x14ac:dyDescent="0.25">
      <c r="A9" s="39"/>
      <c r="B9" s="85" t="s">
        <v>190</v>
      </c>
      <c r="C9" s="86"/>
      <c r="D9" s="85" t="s">
        <v>190</v>
      </c>
      <c r="E9" s="39"/>
      <c r="F9" s="85" t="s">
        <v>191</v>
      </c>
    </row>
    <row r="10" spans="1:6" ht="14.4" thickBot="1" x14ac:dyDescent="0.3">
      <c r="A10" s="39"/>
      <c r="B10" s="87" t="s">
        <v>192</v>
      </c>
      <c r="C10" s="86"/>
      <c r="D10" s="87" t="s">
        <v>162</v>
      </c>
      <c r="E10" s="39"/>
      <c r="F10" s="87" t="s">
        <v>162</v>
      </c>
    </row>
    <row r="11" spans="1:6" x14ac:dyDescent="0.25">
      <c r="A11" s="12" t="s">
        <v>193</v>
      </c>
      <c r="B11" s="88">
        <v>766.2</v>
      </c>
      <c r="C11" s="12"/>
      <c r="D11" s="88">
        <v>690.4</v>
      </c>
      <c r="E11" s="12"/>
      <c r="F11" s="88">
        <v>650.79999999999995</v>
      </c>
    </row>
    <row r="12" spans="1:6" x14ac:dyDescent="0.25">
      <c r="A12" s="39" t="s">
        <v>194</v>
      </c>
      <c r="B12" s="37">
        <v>307.60000000000002</v>
      </c>
      <c r="C12" s="39"/>
      <c r="D12" s="37">
        <v>320.60000000000002</v>
      </c>
      <c r="E12" s="39"/>
      <c r="F12" s="37">
        <v>342.3</v>
      </c>
    </row>
    <row r="13" spans="1:6" x14ac:dyDescent="0.25">
      <c r="A13" s="12" t="s">
        <v>195</v>
      </c>
      <c r="B13" s="89">
        <v>145.19999999999999</v>
      </c>
      <c r="C13" s="12"/>
      <c r="D13" s="89">
        <v>215.2</v>
      </c>
      <c r="E13" s="12"/>
      <c r="F13" s="89">
        <v>183.8</v>
      </c>
    </row>
    <row r="14" spans="1:6" x14ac:dyDescent="0.25">
      <c r="A14" s="39" t="s">
        <v>196</v>
      </c>
      <c r="B14" s="37">
        <v>142.9</v>
      </c>
      <c r="C14" s="39"/>
      <c r="D14" s="37">
        <v>141.30000000000001</v>
      </c>
      <c r="E14" s="39"/>
      <c r="F14" s="37">
        <v>157.5</v>
      </c>
    </row>
    <row r="15" spans="1:6" x14ac:dyDescent="0.25">
      <c r="A15" s="12" t="s">
        <v>197</v>
      </c>
      <c r="B15" s="89">
        <v>122.5</v>
      </c>
      <c r="C15" s="12"/>
      <c r="D15" s="89">
        <v>118.3</v>
      </c>
      <c r="E15" s="12"/>
      <c r="F15" s="89">
        <v>122.3</v>
      </c>
    </row>
    <row r="16" spans="1:6" x14ac:dyDescent="0.25">
      <c r="A16" s="39" t="s">
        <v>198</v>
      </c>
      <c r="B16" s="37">
        <v>106.5</v>
      </c>
      <c r="C16" s="39"/>
      <c r="D16" s="37">
        <v>107.6</v>
      </c>
      <c r="E16" s="39"/>
      <c r="F16" s="37">
        <v>102.9</v>
      </c>
    </row>
    <row r="17" spans="1:6" x14ac:dyDescent="0.25">
      <c r="A17" s="12" t="s">
        <v>199</v>
      </c>
      <c r="B17" s="89">
        <v>92.2</v>
      </c>
      <c r="C17" s="12"/>
      <c r="D17" s="89">
        <v>88</v>
      </c>
      <c r="E17" s="12"/>
      <c r="F17" s="89">
        <v>99.4</v>
      </c>
    </row>
    <row r="18" spans="1:6" x14ac:dyDescent="0.25">
      <c r="A18" s="39" t="s">
        <v>200</v>
      </c>
      <c r="B18" s="37">
        <v>75.2</v>
      </c>
      <c r="C18" s="39"/>
      <c r="D18" s="37">
        <v>78.3</v>
      </c>
      <c r="E18" s="39"/>
      <c r="F18" s="37">
        <v>75.5</v>
      </c>
    </row>
    <row r="19" spans="1:6" ht="14.4" thickBot="1" x14ac:dyDescent="0.3">
      <c r="A19" s="90"/>
      <c r="B19" s="90"/>
      <c r="C19" s="90"/>
      <c r="D19" s="90"/>
      <c r="E19" s="90"/>
      <c r="F19" s="90"/>
    </row>
    <row r="20" spans="1:6" x14ac:dyDescent="0.25">
      <c r="A20" s="12"/>
      <c r="B20" s="12"/>
      <c r="C20" s="12"/>
      <c r="D20" s="12"/>
      <c r="E20" s="12"/>
      <c r="F20" s="12"/>
    </row>
  </sheetData>
  <mergeCells count="4"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13" zoomScaleNormal="100" workbookViewId="0">
      <selection activeCell="A28" sqref="A28"/>
    </sheetView>
  </sheetViews>
  <sheetFormatPr defaultRowHeight="14.4" x14ac:dyDescent="0.3"/>
  <cols>
    <col min="1" max="1" width="48.21875" bestFit="1" customWidth="1"/>
    <col min="2" max="2" width="20.109375" bestFit="1" customWidth="1"/>
    <col min="6" max="6" width="19" customWidth="1"/>
    <col min="7" max="7" width="18.6640625" customWidth="1"/>
    <col min="8" max="8" width="15" bestFit="1" customWidth="1"/>
    <col min="9" max="9" width="17.33203125" bestFit="1" customWidth="1"/>
    <col min="10" max="16" width="15" bestFit="1" customWidth="1"/>
  </cols>
  <sheetData>
    <row r="1" spans="1:16" x14ac:dyDescent="0.3">
      <c r="A1" s="1" t="s">
        <v>260</v>
      </c>
    </row>
    <row r="2" spans="1:16" x14ac:dyDescent="0.3">
      <c r="A2" s="1" t="s">
        <v>0</v>
      </c>
      <c r="B2" s="1" t="s">
        <v>169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1" t="s">
        <v>95</v>
      </c>
      <c r="B3" s="21">
        <f>G84</f>
        <v>1464999529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1" t="s">
        <v>96</v>
      </c>
      <c r="B4" s="21">
        <f>H84</f>
        <v>92269040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1" t="s">
        <v>97</v>
      </c>
      <c r="B5" s="21">
        <f>I84</f>
        <v>137097384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">
      <c r="A6" s="1" t="s">
        <v>98</v>
      </c>
      <c r="B6" s="21">
        <f>J84</f>
        <v>355569456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">
      <c r="A7" s="1" t="s">
        <v>99</v>
      </c>
      <c r="B7" s="21">
        <f>K84</f>
        <v>118306726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">
      <c r="A8" s="1" t="s">
        <v>100</v>
      </c>
      <c r="B8" s="21">
        <f>L84</f>
        <v>680467122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">
      <c r="A9" s="1" t="s">
        <v>101</v>
      </c>
      <c r="B9" s="21">
        <f>M84</f>
        <v>287592597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1" t="s">
        <v>170</v>
      </c>
      <c r="B12" s="21">
        <f>SUM(B3:B11)</f>
        <v>3136301854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">
      <c r="A13" s="1"/>
      <c r="B13" s="2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">
      <c r="A14" s="1" t="s">
        <v>102</v>
      </c>
      <c r="B14" s="21">
        <v>711949569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">
      <c r="A15" s="1" t="s">
        <v>103</v>
      </c>
      <c r="B15" s="21">
        <v>680467122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">
      <c r="A16" s="1" t="s">
        <v>104</v>
      </c>
      <c r="B16" s="21">
        <f>B15-B14</f>
        <v>-31482447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8">
        <f>B16/B14</f>
        <v>-4.4220052052591385E-2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 t="s">
        <v>269</v>
      </c>
      <c r="B19" s="26" t="s">
        <v>105</v>
      </c>
      <c r="C19" s="1"/>
      <c r="D19" s="1"/>
      <c r="E19" s="1"/>
      <c r="F19" s="1"/>
      <c r="G19" s="26" t="s">
        <v>47</v>
      </c>
      <c r="H19" s="26" t="s">
        <v>46</v>
      </c>
      <c r="I19" s="26" t="s">
        <v>45</v>
      </c>
      <c r="J19" s="26" t="s">
        <v>44</v>
      </c>
      <c r="K19" s="26" t="s">
        <v>43</v>
      </c>
      <c r="L19" s="26" t="s">
        <v>42</v>
      </c>
      <c r="M19" s="26" t="s">
        <v>41</v>
      </c>
      <c r="N19" s="26" t="s">
        <v>40</v>
      </c>
      <c r="O19" s="26" t="s">
        <v>39</v>
      </c>
      <c r="P19" s="26" t="s">
        <v>38</v>
      </c>
    </row>
    <row r="20" spans="1:16" x14ac:dyDescent="0.3">
      <c r="A20" s="1" t="s">
        <v>95</v>
      </c>
      <c r="B20" s="3">
        <f t="shared" ref="B20:B26" si="0">B3/$F$84</f>
        <v>0.46711050058257564</v>
      </c>
      <c r="C20" s="1"/>
      <c r="D20" s="1"/>
      <c r="E20" s="1" t="s">
        <v>103</v>
      </c>
      <c r="F20" s="1"/>
      <c r="G20" s="22">
        <v>680467122</v>
      </c>
      <c r="H20" s="22">
        <v>720021495</v>
      </c>
      <c r="I20" s="22">
        <v>699331811</v>
      </c>
      <c r="J20" s="22">
        <v>612547358</v>
      </c>
      <c r="K20" s="22">
        <v>436785046</v>
      </c>
      <c r="L20" s="22">
        <v>404645779</v>
      </c>
      <c r="M20" s="22">
        <v>322169192</v>
      </c>
      <c r="N20" s="22">
        <v>293507156</v>
      </c>
      <c r="O20" s="22">
        <v>503961808</v>
      </c>
      <c r="P20" s="22">
        <v>473112551</v>
      </c>
    </row>
    <row r="21" spans="1:16" x14ac:dyDescent="0.3">
      <c r="A21" s="1" t="s">
        <v>96</v>
      </c>
      <c r="B21" s="3">
        <f t="shared" si="0"/>
        <v>2.941969373334433E-2</v>
      </c>
      <c r="C21" s="1"/>
      <c r="D21" s="1"/>
      <c r="E21" s="1" t="s">
        <v>163</v>
      </c>
      <c r="F21" s="1"/>
      <c r="G21" s="2">
        <v>2455834732</v>
      </c>
      <c r="H21" s="2">
        <v>2369292573</v>
      </c>
      <c r="I21" s="2">
        <v>2454648397</v>
      </c>
      <c r="J21" s="2">
        <v>2410742508</v>
      </c>
      <c r="K21" s="2">
        <v>2433247322</v>
      </c>
      <c r="L21" s="2">
        <v>2203776777</v>
      </c>
      <c r="M21" s="2">
        <v>2184814600</v>
      </c>
      <c r="N21" s="2">
        <v>2073517116</v>
      </c>
      <c r="O21" s="2">
        <v>2088036113</v>
      </c>
      <c r="P21" s="2">
        <v>1927131081</v>
      </c>
    </row>
    <row r="22" spans="1:16" x14ac:dyDescent="0.3">
      <c r="A22" s="1" t="s">
        <v>97</v>
      </c>
      <c r="B22" s="3">
        <f t="shared" si="0"/>
        <v>4.3713070483042862E-2</v>
      </c>
      <c r="C22" s="1"/>
      <c r="D22" s="1"/>
      <c r="E22" s="1" t="s">
        <v>164</v>
      </c>
      <c r="F22" s="1"/>
      <c r="G22" s="23">
        <f>SUM(G20:G21)</f>
        <v>3136301854</v>
      </c>
      <c r="H22" s="23">
        <f t="shared" ref="H22:P22" si="1">SUM(H20:H21)</f>
        <v>3089314068</v>
      </c>
      <c r="I22" s="23">
        <f t="shared" si="1"/>
        <v>3153980208</v>
      </c>
      <c r="J22" s="23">
        <f t="shared" si="1"/>
        <v>3023289866</v>
      </c>
      <c r="K22" s="23">
        <f t="shared" si="1"/>
        <v>2870032368</v>
      </c>
      <c r="L22" s="23">
        <f t="shared" si="1"/>
        <v>2608422556</v>
      </c>
      <c r="M22" s="23">
        <f t="shared" si="1"/>
        <v>2506983792</v>
      </c>
      <c r="N22" s="23">
        <f t="shared" si="1"/>
        <v>2367024272</v>
      </c>
      <c r="O22" s="23">
        <f t="shared" si="1"/>
        <v>2591997921</v>
      </c>
      <c r="P22" s="23">
        <f t="shared" si="1"/>
        <v>2400243632</v>
      </c>
    </row>
    <row r="23" spans="1:16" x14ac:dyDescent="0.3">
      <c r="A23" s="1" t="s">
        <v>98</v>
      </c>
      <c r="B23" s="3">
        <f t="shared" si="0"/>
        <v>0.11337220476610413</v>
      </c>
      <c r="C23" s="1"/>
      <c r="D23" s="1"/>
      <c r="E23" s="1" t="s">
        <v>106</v>
      </c>
      <c r="F23" s="1"/>
      <c r="G23" s="3">
        <f>G20/G22</f>
        <v>0.21696480558213516</v>
      </c>
      <c r="H23" s="3">
        <f t="shared" ref="H23:P23" si="2">H20/H22</f>
        <v>0.23306840261344383</v>
      </c>
      <c r="I23" s="3">
        <f t="shared" si="2"/>
        <v>0.22172993008204697</v>
      </c>
      <c r="J23" s="3">
        <f t="shared" si="2"/>
        <v>0.20260953634936704</v>
      </c>
      <c r="K23" s="3">
        <f t="shared" si="2"/>
        <v>0.15218819511236956</v>
      </c>
      <c r="L23" s="3">
        <f t="shared" si="2"/>
        <v>0.15513045540463422</v>
      </c>
      <c r="M23" s="3">
        <f t="shared" si="2"/>
        <v>0.12850868562775294</v>
      </c>
      <c r="N23" s="3">
        <f t="shared" si="2"/>
        <v>0.12399837191023109</v>
      </c>
      <c r="O23" s="3">
        <f t="shared" si="2"/>
        <v>0.19442986582549809</v>
      </c>
      <c r="P23" s="3">
        <f t="shared" si="2"/>
        <v>0.19711022026783986</v>
      </c>
    </row>
    <row r="24" spans="1:16" x14ac:dyDescent="0.3">
      <c r="A24" s="1" t="s">
        <v>99</v>
      </c>
      <c r="B24" s="3">
        <f t="shared" si="0"/>
        <v>3.7721728171385381E-2</v>
      </c>
      <c r="C24" s="1"/>
      <c r="D24" s="1"/>
      <c r="E24" s="1" t="s">
        <v>107</v>
      </c>
      <c r="F24" s="1"/>
      <c r="G24" s="24">
        <f>G20-H20</f>
        <v>-39554373</v>
      </c>
      <c r="H24" s="22">
        <f>H20-I20</f>
        <v>20689684</v>
      </c>
      <c r="I24" s="24">
        <f t="shared" ref="I24:O24" si="3">I20-J20</f>
        <v>86784453</v>
      </c>
      <c r="J24" s="22">
        <f t="shared" si="3"/>
        <v>175762312</v>
      </c>
      <c r="K24" s="24">
        <f t="shared" si="3"/>
        <v>32139267</v>
      </c>
      <c r="L24" s="22">
        <f t="shared" si="3"/>
        <v>82476587</v>
      </c>
      <c r="M24" s="24">
        <f t="shared" si="3"/>
        <v>28662036</v>
      </c>
      <c r="N24" s="24">
        <f t="shared" si="3"/>
        <v>-210454652</v>
      </c>
      <c r="O24" s="24">
        <f t="shared" si="3"/>
        <v>30849257</v>
      </c>
      <c r="P24" s="22"/>
    </row>
    <row r="25" spans="1:16" x14ac:dyDescent="0.3">
      <c r="A25" s="1" t="s">
        <v>100</v>
      </c>
      <c r="B25" s="3">
        <f t="shared" si="0"/>
        <v>0.21696480558213516</v>
      </c>
      <c r="C25" s="1"/>
      <c r="D25" s="1"/>
      <c r="E25" s="1" t="s">
        <v>165</v>
      </c>
      <c r="F25" s="1"/>
      <c r="G25" s="3">
        <f>G20/H20-1</f>
        <v>-5.493498912834538E-2</v>
      </c>
      <c r="H25" s="3">
        <f t="shared" ref="H25:O25" si="4">H20/I20-1</f>
        <v>2.958493189436795E-2</v>
      </c>
      <c r="I25" s="3">
        <f t="shared" si="4"/>
        <v>0.14167794843382553</v>
      </c>
      <c r="J25" s="3">
        <f t="shared" si="4"/>
        <v>0.40240002172601863</v>
      </c>
      <c r="K25" s="3">
        <f t="shared" si="4"/>
        <v>7.9425682085269012E-2</v>
      </c>
      <c r="L25" s="3">
        <f>L20/M20-1</f>
        <v>0.2560039539721104</v>
      </c>
      <c r="M25" s="3">
        <f t="shared" si="4"/>
        <v>9.7653619048388762E-2</v>
      </c>
      <c r="N25" s="3">
        <f t="shared" si="4"/>
        <v>-0.41760039879847399</v>
      </c>
      <c r="O25" s="3">
        <f t="shared" si="4"/>
        <v>6.5204900894713314E-2</v>
      </c>
      <c r="P25" s="1"/>
    </row>
    <row r="26" spans="1:16" x14ac:dyDescent="0.3">
      <c r="A26" s="1" t="s">
        <v>101</v>
      </c>
      <c r="B26" s="3">
        <f t="shared" si="0"/>
        <v>9.1697996681412541E-2</v>
      </c>
      <c r="C26" s="1"/>
      <c r="D26" s="1"/>
      <c r="E26" s="1" t="s">
        <v>166</v>
      </c>
      <c r="F26" s="1"/>
      <c r="G26" s="22">
        <f>G20-P20</f>
        <v>207354571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">
      <c r="A27" s="1" t="s">
        <v>15</v>
      </c>
      <c r="B27" s="4">
        <f>SUM(B20:B26)</f>
        <v>1</v>
      </c>
      <c r="C27" s="1"/>
      <c r="D27" s="1"/>
      <c r="E27" s="1" t="s">
        <v>167</v>
      </c>
      <c r="F27" s="1"/>
      <c r="G27" s="3">
        <f>G20/P20-1</f>
        <v>0.43827746814520685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1"/>
      <c r="B28" s="1"/>
      <c r="C28" s="1"/>
      <c r="D28" s="1"/>
      <c r="E28" s="1" t="s">
        <v>168</v>
      </c>
      <c r="F28" s="1"/>
      <c r="G28" s="1"/>
      <c r="H28" s="4">
        <f>AVERAGE(G23:K23)</f>
        <v>0.20531217394787254</v>
      </c>
      <c r="I28" s="1"/>
      <c r="J28" s="1"/>
      <c r="K28" s="1"/>
      <c r="L28" s="1"/>
      <c r="M28" s="1"/>
      <c r="N28" s="1"/>
      <c r="O28" s="1"/>
      <c r="P28" s="1"/>
    </row>
    <row r="29" spans="1:16" x14ac:dyDescent="0.3">
      <c r="A29" s="1"/>
      <c r="B29" s="1"/>
      <c r="C29" s="1"/>
      <c r="D29" s="1"/>
      <c r="E29" s="1"/>
      <c r="F29" s="1"/>
      <c r="G29" s="1"/>
      <c r="H29" s="4"/>
      <c r="I29" s="1"/>
      <c r="J29" s="1"/>
      <c r="K29" s="1"/>
      <c r="L29" s="1"/>
      <c r="M29" s="1"/>
      <c r="N29" s="1"/>
      <c r="O29" s="1"/>
      <c r="P29" s="1"/>
    </row>
    <row r="30" spans="1:16" x14ac:dyDescent="0.3">
      <c r="A30" s="1"/>
      <c r="B30" s="1"/>
      <c r="C30" s="1"/>
      <c r="D30" s="1"/>
      <c r="E30" s="1"/>
      <c r="F30" s="1"/>
      <c r="G30" s="1"/>
      <c r="H30" s="4"/>
      <c r="I30" s="1"/>
      <c r="J30" s="1"/>
      <c r="K30" s="1"/>
      <c r="L30" s="1"/>
      <c r="M30" s="1"/>
      <c r="N30" s="1"/>
      <c r="O30" s="1"/>
      <c r="P30" s="1"/>
    </row>
    <row r="31" spans="1:16" x14ac:dyDescent="0.3">
      <c r="A31" s="1" t="s">
        <v>171</v>
      </c>
      <c r="B31" s="1"/>
      <c r="C31" s="1"/>
      <c r="D31" s="1"/>
      <c r="E31" s="1"/>
      <c r="F31" s="1" t="s">
        <v>162</v>
      </c>
      <c r="G31" s="26" t="s">
        <v>95</v>
      </c>
      <c r="H31" s="26" t="s">
        <v>96</v>
      </c>
      <c r="I31" s="26" t="s">
        <v>108</v>
      </c>
      <c r="J31" s="26" t="s">
        <v>98</v>
      </c>
      <c r="K31" s="26" t="s">
        <v>99</v>
      </c>
      <c r="L31" s="26" t="s">
        <v>109</v>
      </c>
      <c r="M31" s="26" t="s">
        <v>14</v>
      </c>
      <c r="N31" s="1"/>
      <c r="O31" s="1"/>
      <c r="P31" s="1"/>
    </row>
    <row r="32" spans="1:16" x14ac:dyDescent="0.3">
      <c r="A32" s="1" t="s">
        <v>110</v>
      </c>
      <c r="B32" s="1"/>
      <c r="C32" s="1"/>
      <c r="D32" s="1"/>
      <c r="E32" s="1"/>
      <c r="F32" s="25">
        <v>5052607</v>
      </c>
      <c r="G32" s="1"/>
      <c r="H32" s="1"/>
      <c r="I32" s="1"/>
      <c r="J32" s="1"/>
      <c r="K32" s="1"/>
      <c r="L32" s="1"/>
      <c r="M32" s="21">
        <f>F32</f>
        <v>5052607</v>
      </c>
      <c r="N32" s="1"/>
      <c r="O32" s="1"/>
      <c r="P32" s="1"/>
    </row>
    <row r="33" spans="1:16" x14ac:dyDescent="0.3">
      <c r="A33" s="1" t="s">
        <v>111</v>
      </c>
      <c r="B33" s="1"/>
      <c r="C33" s="1"/>
      <c r="D33" s="1"/>
      <c r="E33" s="1"/>
      <c r="F33" s="25">
        <v>19529823</v>
      </c>
      <c r="G33" s="1"/>
      <c r="H33" s="1"/>
      <c r="I33" s="1"/>
      <c r="J33" s="1"/>
      <c r="K33" s="1"/>
      <c r="L33" s="1"/>
      <c r="M33" s="21">
        <f>F33</f>
        <v>19529823</v>
      </c>
      <c r="N33" s="1"/>
      <c r="O33" s="1"/>
      <c r="P33" s="1"/>
    </row>
    <row r="34" spans="1:16" x14ac:dyDescent="0.3">
      <c r="A34" s="1" t="s">
        <v>112</v>
      </c>
      <c r="B34" s="1"/>
      <c r="C34" s="1"/>
      <c r="D34" s="1"/>
      <c r="E34" s="1"/>
      <c r="F34" s="25">
        <v>3027546</v>
      </c>
      <c r="G34" s="21">
        <f>F34</f>
        <v>3027546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">
      <c r="A35" s="1" t="s">
        <v>113</v>
      </c>
      <c r="B35" s="1"/>
      <c r="C35" s="1"/>
      <c r="D35" s="1"/>
      <c r="E35" s="1"/>
      <c r="F35" s="25">
        <v>215178961</v>
      </c>
      <c r="G35" s="21">
        <f>F35</f>
        <v>215178961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1" t="s">
        <v>114</v>
      </c>
      <c r="B36" s="1"/>
      <c r="C36" s="1"/>
      <c r="D36" s="1"/>
      <c r="E36" s="1"/>
      <c r="F36" s="25">
        <v>5984398</v>
      </c>
      <c r="G36" s="21">
        <f>F36</f>
        <v>5984398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1" t="s">
        <v>115</v>
      </c>
      <c r="B37" s="1"/>
      <c r="C37" s="1"/>
      <c r="D37" s="1"/>
      <c r="E37" s="1"/>
      <c r="F37" s="25">
        <v>107568091</v>
      </c>
      <c r="G37" s="1"/>
      <c r="H37" s="1"/>
      <c r="I37" s="1"/>
      <c r="J37" s="1"/>
      <c r="K37" s="1"/>
      <c r="L37" s="1"/>
      <c r="M37" s="21">
        <f>F37</f>
        <v>107568091</v>
      </c>
      <c r="N37" s="1"/>
      <c r="O37" s="1"/>
      <c r="P37" s="1"/>
    </row>
    <row r="38" spans="1:16" x14ac:dyDescent="0.3">
      <c r="A38" s="1" t="s">
        <v>116</v>
      </c>
      <c r="B38" s="1"/>
      <c r="C38" s="1"/>
      <c r="D38" s="1"/>
      <c r="E38" s="1"/>
      <c r="F38" s="25">
        <v>3202028</v>
      </c>
      <c r="G38" s="1"/>
      <c r="H38" s="1"/>
      <c r="I38" s="1"/>
      <c r="J38" s="1"/>
      <c r="K38" s="1"/>
      <c r="L38" s="1"/>
      <c r="M38" s="21">
        <f>F38</f>
        <v>3202028</v>
      </c>
      <c r="N38" s="1"/>
      <c r="O38" s="1"/>
      <c r="P38" s="1"/>
    </row>
    <row r="39" spans="1:16" x14ac:dyDescent="0.3">
      <c r="A39" s="1" t="s">
        <v>117</v>
      </c>
      <c r="B39" s="1"/>
      <c r="C39" s="1"/>
      <c r="D39" s="1"/>
      <c r="E39" s="1"/>
      <c r="F39" s="25">
        <v>2578154</v>
      </c>
      <c r="G39" s="1"/>
      <c r="H39" s="1"/>
      <c r="I39" s="1"/>
      <c r="J39" s="1"/>
      <c r="K39" s="1"/>
      <c r="L39" s="1"/>
      <c r="M39" s="21">
        <f>F39</f>
        <v>2578154</v>
      </c>
      <c r="N39" s="1"/>
      <c r="O39" s="1"/>
      <c r="P39" s="1"/>
    </row>
    <row r="40" spans="1:16" x14ac:dyDescent="0.3">
      <c r="A40" s="1" t="s">
        <v>118</v>
      </c>
      <c r="B40" s="1"/>
      <c r="C40" s="1"/>
      <c r="D40" s="1"/>
      <c r="E40" s="1"/>
      <c r="F40" s="25">
        <v>118306726</v>
      </c>
      <c r="G40" s="1"/>
      <c r="H40" s="1"/>
      <c r="I40" s="1"/>
      <c r="J40" s="1"/>
      <c r="K40" s="21">
        <f>F40</f>
        <v>118306726</v>
      </c>
      <c r="L40" s="1"/>
      <c r="M40" s="1"/>
      <c r="N40" s="1"/>
      <c r="O40" s="1"/>
      <c r="P40" s="1"/>
    </row>
    <row r="41" spans="1:16" x14ac:dyDescent="0.3">
      <c r="A41" s="1" t="s">
        <v>119</v>
      </c>
      <c r="B41" s="1"/>
      <c r="C41" s="1"/>
      <c r="D41" s="1"/>
      <c r="E41" s="1"/>
      <c r="F41" s="25">
        <v>29479532</v>
      </c>
      <c r="G41" s="1"/>
      <c r="H41" s="1"/>
      <c r="I41" s="1"/>
      <c r="J41" s="1"/>
      <c r="K41" s="1"/>
      <c r="L41" s="1"/>
      <c r="M41" s="21">
        <f>F41</f>
        <v>29479532</v>
      </c>
      <c r="N41" s="1"/>
      <c r="O41" s="1"/>
      <c r="P41" s="1"/>
    </row>
    <row r="42" spans="1:16" x14ac:dyDescent="0.3">
      <c r="A42" s="1" t="s">
        <v>120</v>
      </c>
      <c r="B42" s="1"/>
      <c r="C42" s="1"/>
      <c r="D42" s="1"/>
      <c r="E42" s="1"/>
      <c r="F42" s="25">
        <v>39748746</v>
      </c>
      <c r="G42" s="21">
        <f>F42</f>
        <v>39748746</v>
      </c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1" t="s">
        <v>121</v>
      </c>
      <c r="B43" s="1"/>
      <c r="C43" s="1"/>
      <c r="D43" s="1"/>
      <c r="E43" s="1"/>
      <c r="F43" s="25">
        <v>21114330</v>
      </c>
      <c r="G43" s="1"/>
      <c r="H43" s="1"/>
      <c r="I43" s="21">
        <f>F43</f>
        <v>21114330</v>
      </c>
      <c r="J43" s="1"/>
      <c r="K43" s="1"/>
      <c r="L43" s="1"/>
      <c r="M43" s="1"/>
      <c r="N43" s="1"/>
      <c r="O43" s="1"/>
      <c r="P43" s="1"/>
    </row>
    <row r="44" spans="1:16" x14ac:dyDescent="0.3">
      <c r="A44" s="1" t="s">
        <v>122</v>
      </c>
      <c r="B44" s="1"/>
      <c r="C44" s="1"/>
      <c r="D44" s="1"/>
      <c r="E44" s="1"/>
      <c r="F44" s="25">
        <v>1736755</v>
      </c>
      <c r="G44" s="1"/>
      <c r="H44" s="1"/>
      <c r="I44" s="21">
        <f>F44</f>
        <v>1736755</v>
      </c>
      <c r="J44" s="1"/>
      <c r="K44" s="1"/>
      <c r="L44" s="1"/>
      <c r="M44" s="1"/>
      <c r="N44" s="1"/>
      <c r="O44" s="1"/>
      <c r="P44" s="1"/>
    </row>
    <row r="45" spans="1:16" x14ac:dyDescent="0.3">
      <c r="A45" s="1" t="s">
        <v>123</v>
      </c>
      <c r="B45" s="1"/>
      <c r="C45" s="1"/>
      <c r="D45" s="1"/>
      <c r="E45" s="1"/>
      <c r="F45" s="25">
        <v>34770502</v>
      </c>
      <c r="G45" s="21">
        <f>F45</f>
        <v>34770502</v>
      </c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1" t="s">
        <v>124</v>
      </c>
      <c r="B46" s="1"/>
      <c r="C46" s="1"/>
      <c r="D46" s="1"/>
      <c r="E46" s="1"/>
      <c r="F46" s="25">
        <v>27759192</v>
      </c>
      <c r="G46" s="1"/>
      <c r="H46" s="1"/>
      <c r="I46" s="21">
        <f>F46</f>
        <v>27759192</v>
      </c>
      <c r="J46" s="1"/>
      <c r="K46" s="1"/>
      <c r="L46" s="1"/>
      <c r="M46" s="1"/>
      <c r="N46" s="1"/>
      <c r="O46" s="1"/>
      <c r="P46" s="1"/>
    </row>
    <row r="47" spans="1:16" x14ac:dyDescent="0.3">
      <c r="A47" s="1" t="s">
        <v>125</v>
      </c>
      <c r="B47" s="1"/>
      <c r="C47" s="1"/>
      <c r="D47" s="1"/>
      <c r="E47" s="1"/>
      <c r="F47" s="25">
        <v>5190637</v>
      </c>
      <c r="G47" s="1"/>
      <c r="H47" s="1"/>
      <c r="I47" s="1"/>
      <c r="J47" s="1"/>
      <c r="K47" s="1"/>
      <c r="L47" s="1"/>
      <c r="M47" s="21">
        <f>F47</f>
        <v>5190637</v>
      </c>
      <c r="N47" s="1"/>
      <c r="O47" s="1"/>
      <c r="P47" s="1"/>
    </row>
    <row r="48" spans="1:16" x14ac:dyDescent="0.3">
      <c r="A48" s="1" t="s">
        <v>126</v>
      </c>
      <c r="B48" s="1"/>
      <c r="C48" s="1"/>
      <c r="D48" s="1"/>
      <c r="E48" s="1"/>
      <c r="F48" s="25">
        <v>4746487</v>
      </c>
      <c r="G48" s="1"/>
      <c r="H48" s="1"/>
      <c r="I48" s="21">
        <f>F48</f>
        <v>4746487</v>
      </c>
      <c r="J48" s="1"/>
      <c r="K48" s="1"/>
      <c r="L48" s="1"/>
      <c r="M48" s="1"/>
      <c r="N48" s="1"/>
      <c r="O48" s="1"/>
      <c r="P48" s="1"/>
    </row>
    <row r="49" spans="1:16" x14ac:dyDescent="0.3">
      <c r="A49" s="1" t="s">
        <v>127</v>
      </c>
      <c r="B49" s="1"/>
      <c r="C49" s="1"/>
      <c r="D49" s="1"/>
      <c r="E49" s="1"/>
      <c r="F49" s="25">
        <v>20437133</v>
      </c>
      <c r="G49" s="1"/>
      <c r="H49" s="1"/>
      <c r="I49" s="1"/>
      <c r="J49" s="1"/>
      <c r="K49" s="1"/>
      <c r="L49" s="1"/>
      <c r="M49" s="21">
        <f>F49</f>
        <v>20437133</v>
      </c>
      <c r="N49" s="1"/>
      <c r="O49" s="1"/>
      <c r="P49" s="1"/>
    </row>
    <row r="50" spans="1:16" x14ac:dyDescent="0.3">
      <c r="A50" s="1" t="s">
        <v>128</v>
      </c>
      <c r="B50" s="1"/>
      <c r="C50" s="1"/>
      <c r="D50" s="1"/>
      <c r="E50" s="1"/>
      <c r="F50" s="25">
        <v>4406011</v>
      </c>
      <c r="G50" s="1"/>
      <c r="H50" s="1"/>
      <c r="I50" s="1"/>
      <c r="J50" s="1"/>
      <c r="K50" s="1"/>
      <c r="L50" s="1"/>
      <c r="M50" s="21">
        <f>F50</f>
        <v>4406011</v>
      </c>
      <c r="N50" s="1"/>
      <c r="O50" s="1"/>
      <c r="P50" s="1"/>
    </row>
    <row r="51" spans="1:16" x14ac:dyDescent="0.3">
      <c r="A51" s="1" t="s">
        <v>129</v>
      </c>
      <c r="B51" s="1"/>
      <c r="C51" s="1"/>
      <c r="D51" s="1"/>
      <c r="E51" s="1"/>
      <c r="F51" s="25">
        <v>2532075</v>
      </c>
      <c r="G51" s="1"/>
      <c r="H51" s="1"/>
      <c r="I51" s="21">
        <f>F51</f>
        <v>2532075</v>
      </c>
      <c r="J51" s="1"/>
      <c r="K51" s="1"/>
      <c r="L51" s="1"/>
      <c r="M51" s="1"/>
      <c r="N51" s="1"/>
      <c r="O51" s="1"/>
      <c r="P51" s="1"/>
    </row>
    <row r="52" spans="1:16" x14ac:dyDescent="0.3">
      <c r="A52" s="1" t="s">
        <v>130</v>
      </c>
      <c r="B52" s="1"/>
      <c r="C52" s="1"/>
      <c r="D52" s="1"/>
      <c r="E52" s="1"/>
      <c r="F52" s="25">
        <v>233872</v>
      </c>
      <c r="G52" s="1"/>
      <c r="H52" s="1"/>
      <c r="I52" s="21">
        <f>F52</f>
        <v>233872</v>
      </c>
      <c r="J52" s="1"/>
      <c r="K52" s="1"/>
      <c r="L52" s="1"/>
      <c r="M52" s="1"/>
      <c r="N52" s="1"/>
      <c r="O52" s="1"/>
      <c r="P52" s="1"/>
    </row>
    <row r="53" spans="1:16" x14ac:dyDescent="0.3">
      <c r="A53" s="1" t="s">
        <v>131</v>
      </c>
      <c r="B53" s="1"/>
      <c r="C53" s="1"/>
      <c r="D53" s="1"/>
      <c r="E53" s="1"/>
      <c r="F53" s="25">
        <v>5228223</v>
      </c>
      <c r="G53" s="1"/>
      <c r="H53" s="1"/>
      <c r="I53" s="1"/>
      <c r="J53" s="1"/>
      <c r="K53" s="1"/>
      <c r="L53" s="1"/>
      <c r="M53" s="21">
        <f>F53</f>
        <v>5228223</v>
      </c>
      <c r="N53" s="1"/>
      <c r="O53" s="1"/>
      <c r="P53" s="1"/>
    </row>
    <row r="54" spans="1:16" x14ac:dyDescent="0.3">
      <c r="A54" s="1" t="s">
        <v>132</v>
      </c>
      <c r="B54" s="1"/>
      <c r="C54" s="1"/>
      <c r="D54" s="1"/>
      <c r="E54" s="1"/>
      <c r="F54" s="25">
        <v>42117124</v>
      </c>
      <c r="G54" s="1"/>
      <c r="H54" s="1"/>
      <c r="I54" s="21">
        <f>F54</f>
        <v>42117124</v>
      </c>
      <c r="J54" s="1"/>
      <c r="K54" s="1"/>
      <c r="L54" s="1"/>
      <c r="M54" s="1"/>
      <c r="N54" s="1"/>
      <c r="O54" s="1"/>
      <c r="P54" s="1"/>
    </row>
    <row r="55" spans="1:16" x14ac:dyDescent="0.3">
      <c r="A55" s="1" t="s">
        <v>133</v>
      </c>
      <c r="B55" s="1"/>
      <c r="C55" s="1"/>
      <c r="D55" s="1"/>
      <c r="E55" s="1"/>
      <c r="F55" s="25">
        <v>4494429</v>
      </c>
      <c r="G55" s="1"/>
      <c r="H55" s="1"/>
      <c r="I55" s="21">
        <f>F55</f>
        <v>4494429</v>
      </c>
      <c r="J55" s="1"/>
      <c r="K55" s="1"/>
      <c r="L55" s="1"/>
      <c r="M55" s="1"/>
      <c r="N55" s="1"/>
      <c r="O55" s="1"/>
      <c r="P55" s="1"/>
    </row>
    <row r="56" spans="1:16" x14ac:dyDescent="0.3">
      <c r="A56" s="1" t="s">
        <v>134</v>
      </c>
      <c r="B56" s="1"/>
      <c r="C56" s="1"/>
      <c r="D56" s="1"/>
      <c r="E56" s="1"/>
      <c r="F56" s="25">
        <v>47981047</v>
      </c>
      <c r="G56" s="1"/>
      <c r="H56" s="1"/>
      <c r="I56" s="1"/>
      <c r="J56" s="21">
        <f>F56</f>
        <v>47981047</v>
      </c>
      <c r="K56" s="1"/>
      <c r="L56" s="1"/>
      <c r="M56" s="1"/>
      <c r="N56" s="1"/>
      <c r="O56" s="1"/>
      <c r="P56" s="1"/>
    </row>
    <row r="57" spans="1:16" x14ac:dyDescent="0.3">
      <c r="A57" s="1" t="s">
        <v>135</v>
      </c>
      <c r="B57" s="1"/>
      <c r="C57" s="1"/>
      <c r="D57" s="1"/>
      <c r="E57" s="1"/>
      <c r="F57" s="25">
        <v>5286418</v>
      </c>
      <c r="G57" s="1"/>
      <c r="H57" s="1"/>
      <c r="I57" s="21">
        <f>F57</f>
        <v>5286418</v>
      </c>
      <c r="J57" s="1"/>
      <c r="K57" s="1"/>
      <c r="L57" s="1"/>
      <c r="M57" s="1"/>
      <c r="N57" s="1"/>
      <c r="O57" s="1"/>
      <c r="P57" s="1"/>
    </row>
    <row r="58" spans="1:16" x14ac:dyDescent="0.3">
      <c r="A58" s="1" t="s">
        <v>136</v>
      </c>
      <c r="B58" s="1"/>
      <c r="C58" s="1"/>
      <c r="D58" s="1"/>
      <c r="E58" s="1"/>
      <c r="F58" s="25">
        <v>7291617</v>
      </c>
      <c r="G58" s="21">
        <f>F58</f>
        <v>7291617</v>
      </c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3">
      <c r="A59" s="1" t="s">
        <v>137</v>
      </c>
      <c r="B59" s="1"/>
      <c r="C59" s="1"/>
      <c r="D59" s="1"/>
      <c r="E59" s="1"/>
      <c r="F59" s="25">
        <v>4411195</v>
      </c>
      <c r="G59" s="1"/>
      <c r="H59" s="1"/>
      <c r="I59" s="1"/>
      <c r="J59" s="1"/>
      <c r="K59" s="1"/>
      <c r="L59" s="1"/>
      <c r="M59" s="21">
        <f>F59</f>
        <v>4411195</v>
      </c>
      <c r="N59" s="1"/>
      <c r="O59" s="1"/>
      <c r="P59" s="1"/>
    </row>
    <row r="60" spans="1:16" x14ac:dyDescent="0.3">
      <c r="A60" s="1" t="s">
        <v>138</v>
      </c>
      <c r="B60" s="1"/>
      <c r="C60" s="1"/>
      <c r="D60" s="1"/>
      <c r="E60" s="1"/>
      <c r="F60" s="25">
        <v>6136000</v>
      </c>
      <c r="G60" s="1"/>
      <c r="H60" s="1"/>
      <c r="I60" s="1"/>
      <c r="J60" s="1"/>
      <c r="K60" s="1"/>
      <c r="L60" s="1"/>
      <c r="M60" s="21">
        <f>F60</f>
        <v>6136000</v>
      </c>
      <c r="N60" s="1"/>
      <c r="O60" s="1"/>
      <c r="P60" s="1"/>
    </row>
    <row r="61" spans="1:16" x14ac:dyDescent="0.3">
      <c r="A61" s="1" t="s">
        <v>139</v>
      </c>
      <c r="B61" s="1"/>
      <c r="C61" s="1"/>
      <c r="D61" s="1"/>
      <c r="E61" s="1"/>
      <c r="F61" s="25">
        <v>2108022</v>
      </c>
      <c r="G61" s="1"/>
      <c r="H61" s="1"/>
      <c r="I61" s="21">
        <f>F61</f>
        <v>2108022</v>
      </c>
      <c r="J61" s="1"/>
      <c r="K61" s="1"/>
      <c r="L61" s="1"/>
      <c r="M61" s="1"/>
      <c r="N61" s="1"/>
      <c r="O61" s="1"/>
      <c r="P61" s="1"/>
    </row>
    <row r="62" spans="1:16" x14ac:dyDescent="0.3">
      <c r="A62" s="1" t="s">
        <v>140</v>
      </c>
      <c r="B62" s="1"/>
      <c r="C62" s="1"/>
      <c r="D62" s="1"/>
      <c r="E62" s="1"/>
      <c r="F62" s="25">
        <v>3504200</v>
      </c>
      <c r="G62" s="1"/>
      <c r="H62" s="1"/>
      <c r="I62" s="1"/>
      <c r="J62" s="1"/>
      <c r="K62" s="1"/>
      <c r="L62" s="1"/>
      <c r="M62" s="21">
        <f>F62</f>
        <v>3504200</v>
      </c>
      <c r="N62" s="1"/>
      <c r="O62" s="1"/>
      <c r="P62" s="1"/>
    </row>
    <row r="63" spans="1:16" x14ac:dyDescent="0.3">
      <c r="A63" s="1" t="s">
        <v>141</v>
      </c>
      <c r="B63" s="1"/>
      <c r="C63" s="1"/>
      <c r="D63" s="1"/>
      <c r="E63" s="1"/>
      <c r="F63" s="25">
        <v>28866248</v>
      </c>
      <c r="G63" s="21">
        <f>F63</f>
        <v>28866248</v>
      </c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3">
      <c r="A64" s="1" t="s">
        <v>142</v>
      </c>
      <c r="B64" s="1"/>
      <c r="C64" s="1"/>
      <c r="D64" s="1"/>
      <c r="E64" s="1"/>
      <c r="F64" s="25">
        <v>141277652</v>
      </c>
      <c r="G64" s="1"/>
      <c r="H64" s="1"/>
      <c r="I64" s="1"/>
      <c r="J64" s="21">
        <f>F64</f>
        <v>141277652</v>
      </c>
      <c r="K64" s="1"/>
      <c r="L64" s="1"/>
      <c r="M64" s="1"/>
      <c r="N64" s="1"/>
      <c r="O64" s="1"/>
      <c r="P64" s="1"/>
    </row>
    <row r="65" spans="1:16" x14ac:dyDescent="0.3">
      <c r="A65" s="1" t="s">
        <v>143</v>
      </c>
      <c r="B65" s="1"/>
      <c r="C65" s="1"/>
      <c r="D65" s="1"/>
      <c r="E65" s="1"/>
      <c r="F65" s="25">
        <v>78346371</v>
      </c>
      <c r="G65" s="1"/>
      <c r="H65" s="1"/>
      <c r="I65" s="1"/>
      <c r="J65" s="21">
        <f>F65</f>
        <v>78346371</v>
      </c>
      <c r="K65" s="1"/>
      <c r="L65" s="1"/>
      <c r="M65" s="1"/>
      <c r="N65" s="1"/>
      <c r="O65" s="1"/>
      <c r="P65" s="1"/>
    </row>
    <row r="66" spans="1:16" x14ac:dyDescent="0.3">
      <c r="A66" s="1" t="s">
        <v>144</v>
      </c>
      <c r="B66" s="1"/>
      <c r="C66" s="1"/>
      <c r="D66" s="1"/>
      <c r="E66" s="1"/>
      <c r="F66" s="25">
        <v>14655243</v>
      </c>
      <c r="G66" s="21">
        <f>F66</f>
        <v>14655243</v>
      </c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3">
      <c r="A67" s="1" t="s">
        <v>145</v>
      </c>
      <c r="B67" s="1"/>
      <c r="C67" s="1"/>
      <c r="D67" s="1"/>
      <c r="E67" s="1"/>
      <c r="F67" s="25">
        <v>690444552</v>
      </c>
      <c r="G67" s="21">
        <f>F67</f>
        <v>690444552</v>
      </c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3">
      <c r="A68" s="1" t="s">
        <v>146</v>
      </c>
      <c r="B68" s="1"/>
      <c r="C68" s="1"/>
      <c r="D68" s="1"/>
      <c r="E68" s="1"/>
      <c r="F68" s="25">
        <v>23304000</v>
      </c>
      <c r="G68" s="1"/>
      <c r="H68" s="1"/>
      <c r="I68" s="1"/>
      <c r="J68" s="1"/>
      <c r="K68" s="1"/>
      <c r="L68" s="1"/>
      <c r="M68" s="21">
        <f>F68</f>
        <v>23304000</v>
      </c>
      <c r="N68" s="1"/>
      <c r="O68" s="1"/>
      <c r="P68" s="1"/>
    </row>
    <row r="69" spans="1:16" x14ac:dyDescent="0.3">
      <c r="A69" s="1" t="s">
        <v>147</v>
      </c>
      <c r="B69" s="1"/>
      <c r="C69" s="1"/>
      <c r="D69" s="1"/>
      <c r="E69" s="1"/>
      <c r="F69" s="25">
        <v>320571535</v>
      </c>
      <c r="G69" s="21">
        <f>F69</f>
        <v>320571535</v>
      </c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3">
      <c r="A70" s="1" t="s">
        <v>148</v>
      </c>
      <c r="B70" s="1"/>
      <c r="C70" s="1"/>
      <c r="D70" s="1"/>
      <c r="E70" s="1"/>
      <c r="F70" s="25">
        <v>87964386</v>
      </c>
      <c r="G70" s="1"/>
      <c r="H70" s="1"/>
      <c r="I70" s="1"/>
      <c r="J70" s="21">
        <f>F70</f>
        <v>87964386</v>
      </c>
      <c r="K70" s="1"/>
      <c r="L70" s="1"/>
      <c r="M70" s="1"/>
      <c r="N70" s="1"/>
      <c r="O70" s="1"/>
      <c r="P70" s="1"/>
    </row>
    <row r="71" spans="1:16" x14ac:dyDescent="0.3">
      <c r="A71" s="1" t="s">
        <v>149</v>
      </c>
      <c r="B71" s="1"/>
      <c r="C71" s="1"/>
      <c r="D71" s="1"/>
      <c r="E71" s="1"/>
      <c r="F71" s="25">
        <v>54113286</v>
      </c>
      <c r="G71" s="21">
        <f>F71</f>
        <v>54113286</v>
      </c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3">
      <c r="A72" s="1" t="s">
        <v>150</v>
      </c>
      <c r="B72" s="1"/>
      <c r="C72" s="1"/>
      <c r="D72" s="1"/>
      <c r="E72" s="1"/>
      <c r="F72" s="25">
        <v>90514</v>
      </c>
      <c r="G72" s="1"/>
      <c r="H72" s="1"/>
      <c r="I72" s="1"/>
      <c r="J72" s="1"/>
      <c r="K72" s="1"/>
      <c r="L72" s="1"/>
      <c r="M72" s="21">
        <f>F72</f>
        <v>90514</v>
      </c>
      <c r="N72" s="1"/>
      <c r="O72" s="1"/>
      <c r="P72" s="1"/>
    </row>
    <row r="73" spans="1:16" x14ac:dyDescent="0.3">
      <c r="A73" s="1" t="s">
        <v>151</v>
      </c>
      <c r="B73" s="1"/>
      <c r="C73" s="1"/>
      <c r="D73" s="1"/>
      <c r="E73" s="1"/>
      <c r="F73" s="25">
        <v>6443407</v>
      </c>
      <c r="G73" s="1"/>
      <c r="H73" s="1"/>
      <c r="I73" s="1"/>
      <c r="J73" s="1"/>
      <c r="K73" s="1"/>
      <c r="L73" s="1"/>
      <c r="M73" s="21">
        <f>F73</f>
        <v>6443407</v>
      </c>
      <c r="N73" s="1"/>
      <c r="O73" s="1"/>
      <c r="P73" s="1"/>
    </row>
    <row r="74" spans="1:16" x14ac:dyDescent="0.3">
      <c r="A74" s="1" t="s">
        <v>152</v>
      </c>
      <c r="B74" s="1"/>
      <c r="C74" s="1"/>
      <c r="D74" s="1"/>
      <c r="E74" s="1"/>
      <c r="F74" s="25">
        <v>34894223</v>
      </c>
      <c r="G74" s="1"/>
      <c r="H74" s="21">
        <f>F74</f>
        <v>34894223</v>
      </c>
      <c r="I74" s="1"/>
      <c r="J74" s="1"/>
      <c r="K74" s="1"/>
      <c r="L74" s="1"/>
      <c r="M74" s="1"/>
      <c r="N74" s="1"/>
      <c r="O74" s="1"/>
      <c r="P74" s="1"/>
    </row>
    <row r="75" spans="1:16" x14ac:dyDescent="0.3">
      <c r="A75" s="1" t="s">
        <v>153</v>
      </c>
      <c r="B75" s="1"/>
      <c r="C75" s="1"/>
      <c r="D75" s="1"/>
      <c r="E75" s="1"/>
      <c r="F75" s="25">
        <v>10209740</v>
      </c>
      <c r="G75" s="21">
        <f>F75</f>
        <v>10209740</v>
      </c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3">
      <c r="A76" s="1" t="s">
        <v>154</v>
      </c>
      <c r="B76" s="1"/>
      <c r="C76" s="1"/>
      <c r="D76" s="1"/>
      <c r="E76" s="1"/>
      <c r="F76" s="25">
        <v>57374817</v>
      </c>
      <c r="G76" s="1"/>
      <c r="H76" s="21">
        <f>F76</f>
        <v>57374817</v>
      </c>
      <c r="I76" s="1"/>
      <c r="J76" s="1"/>
      <c r="K76" s="1"/>
      <c r="L76" s="1"/>
      <c r="M76" s="1"/>
      <c r="N76" s="1"/>
      <c r="O76" s="1"/>
      <c r="P76" s="1"/>
    </row>
    <row r="77" spans="1:16" x14ac:dyDescent="0.3">
      <c r="A77" s="1" t="s">
        <v>155</v>
      </c>
      <c r="B77" s="1"/>
      <c r="C77" s="1"/>
      <c r="D77" s="1"/>
      <c r="E77" s="1"/>
      <c r="F77" s="25">
        <v>9158943</v>
      </c>
      <c r="G77" s="1"/>
      <c r="H77" s="1"/>
      <c r="I77" s="21">
        <f>F77</f>
        <v>9158943</v>
      </c>
      <c r="J77" s="1"/>
      <c r="K77" s="1"/>
      <c r="L77" s="1"/>
      <c r="M77" s="1"/>
      <c r="N77" s="1"/>
      <c r="O77" s="1"/>
      <c r="P77" s="1"/>
    </row>
    <row r="78" spans="1:16" x14ac:dyDescent="0.3">
      <c r="A78" s="1" t="s">
        <v>156</v>
      </c>
      <c r="B78" s="1"/>
      <c r="C78" s="1"/>
      <c r="D78" s="1"/>
      <c r="E78" s="1"/>
      <c r="F78" s="25">
        <v>18466696</v>
      </c>
      <c r="G78" s="21">
        <f>F78</f>
        <v>18466696</v>
      </c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3">
      <c r="A79" s="1" t="s">
        <v>157</v>
      </c>
      <c r="B79" s="1"/>
      <c r="C79" s="1"/>
      <c r="D79" s="1"/>
      <c r="E79" s="1"/>
      <c r="F79" s="25">
        <v>4254730</v>
      </c>
      <c r="G79" s="1"/>
      <c r="H79" s="1"/>
      <c r="I79" s="21">
        <f>F79</f>
        <v>4254730</v>
      </c>
      <c r="J79" s="1"/>
      <c r="K79" s="1"/>
      <c r="L79" s="1"/>
      <c r="M79" s="1"/>
      <c r="N79" s="1"/>
      <c r="O79" s="1"/>
      <c r="P79" s="1"/>
    </row>
    <row r="80" spans="1:16" x14ac:dyDescent="0.3">
      <c r="A80" s="1" t="s">
        <v>158</v>
      </c>
      <c r="B80" s="1"/>
      <c r="C80" s="1"/>
      <c r="D80" s="1"/>
      <c r="E80" s="1"/>
      <c r="F80" s="25">
        <v>11555007</v>
      </c>
      <c r="G80" s="1"/>
      <c r="H80" s="1"/>
      <c r="I80" s="21">
        <f>F80</f>
        <v>11555007</v>
      </c>
      <c r="J80" s="1"/>
      <c r="K80" s="1"/>
      <c r="L80" s="1"/>
      <c r="M80" s="1"/>
      <c r="N80" s="1"/>
      <c r="O80" s="1"/>
      <c r="P80" s="1"/>
    </row>
    <row r="81" spans="1:16" x14ac:dyDescent="0.3">
      <c r="A81" s="1" t="s">
        <v>159</v>
      </c>
      <c r="B81" s="1"/>
      <c r="C81" s="1"/>
      <c r="D81" s="1"/>
      <c r="E81" s="1"/>
      <c r="F81" s="25">
        <v>21670459</v>
      </c>
      <c r="G81" s="21">
        <f>F81</f>
        <v>21670459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3">
      <c r="A82" s="1" t="s">
        <v>160</v>
      </c>
      <c r="B82" s="1"/>
      <c r="C82" s="1"/>
      <c r="D82" s="1"/>
      <c r="E82" s="1"/>
      <c r="F82" s="25">
        <v>41031042</v>
      </c>
      <c r="G82" s="25"/>
      <c r="H82" s="1"/>
      <c r="I82" s="1"/>
      <c r="J82" s="1"/>
      <c r="K82" s="1"/>
      <c r="L82" s="1"/>
      <c r="M82" s="21">
        <f>F82</f>
        <v>41031042</v>
      </c>
      <c r="N82" s="1"/>
      <c r="O82" s="1"/>
      <c r="P82" s="1"/>
    </row>
    <row r="83" spans="1:16" x14ac:dyDescent="0.3">
      <c r="A83" s="1" t="s">
        <v>100</v>
      </c>
      <c r="B83" s="1"/>
      <c r="C83" s="1"/>
      <c r="D83" s="1"/>
      <c r="E83" s="1"/>
      <c r="F83" s="25">
        <v>680467122</v>
      </c>
      <c r="G83" s="25"/>
      <c r="H83" s="1"/>
      <c r="I83" s="1"/>
      <c r="J83" s="1"/>
      <c r="K83" s="1"/>
      <c r="L83" s="21">
        <f>F83</f>
        <v>680467122</v>
      </c>
      <c r="M83" s="1"/>
      <c r="N83" s="1"/>
      <c r="O83" s="1"/>
      <c r="P83" s="1"/>
    </row>
    <row r="84" spans="1:16" x14ac:dyDescent="0.3">
      <c r="A84" s="1" t="s">
        <v>161</v>
      </c>
      <c r="B84" s="1"/>
      <c r="C84" s="1"/>
      <c r="D84" s="1"/>
      <c r="E84" s="1"/>
      <c r="F84" s="21">
        <f>SUM(F32:F83)</f>
        <v>3136301854</v>
      </c>
      <c r="G84" s="21">
        <f>SUM(G32:G83)</f>
        <v>1464999529</v>
      </c>
      <c r="H84" s="21">
        <f>SUM(H32:H83)</f>
        <v>92269040</v>
      </c>
      <c r="I84" s="21">
        <f t="shared" ref="I84:M84" si="5">SUM(I32:I83)</f>
        <v>137097384</v>
      </c>
      <c r="J84" s="21">
        <f t="shared" si="5"/>
        <v>355569456</v>
      </c>
      <c r="K84" s="21">
        <f t="shared" si="5"/>
        <v>118306726</v>
      </c>
      <c r="L84" s="21">
        <f t="shared" si="5"/>
        <v>680467122</v>
      </c>
      <c r="M84" s="21">
        <f t="shared" si="5"/>
        <v>287592597</v>
      </c>
      <c r="N84" s="1"/>
      <c r="O84" s="1"/>
      <c r="P84" s="1"/>
    </row>
    <row r="85" spans="1:16" x14ac:dyDescent="0.3">
      <c r="A85" s="1"/>
      <c r="B85" s="1"/>
      <c r="C85" s="1"/>
      <c r="D85" s="1"/>
      <c r="E85" s="1"/>
      <c r="F85" s="21"/>
      <c r="G85" s="1"/>
      <c r="H85" s="1"/>
      <c r="I85" s="1"/>
      <c r="J85" s="1"/>
      <c r="K85" s="1"/>
      <c r="L85" s="1"/>
      <c r="M85" s="1"/>
      <c r="N85" s="1"/>
      <c r="O85" s="1"/>
      <c r="P85" s="1"/>
    </row>
  </sheetData>
  <pageMargins left="0.7" right="0.7" top="0.75" bottom="0.75" header="0.3" footer="0.3"/>
  <pageSetup paperSize="0" orientation="portrait" r:id="rId1"/>
  <rowBreaks count="1" manualBreakCount="1">
    <brk id="19" max="16383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3" workbookViewId="0">
      <selection activeCell="A16" sqref="A16:XFD16"/>
    </sheetView>
  </sheetViews>
  <sheetFormatPr defaultRowHeight="13.8" x14ac:dyDescent="0.25"/>
  <cols>
    <col min="1" max="1" width="9.77734375" style="1" bestFit="1" customWidth="1"/>
    <col min="2" max="2" width="14.6640625" style="1" customWidth="1"/>
    <col min="3" max="3" width="15.109375" style="1" customWidth="1"/>
    <col min="4" max="4" width="12" style="1" bestFit="1" customWidth="1"/>
    <col min="5" max="5" width="14.33203125" style="1" bestFit="1" customWidth="1"/>
    <col min="6" max="16384" width="8.88671875" style="1"/>
  </cols>
  <sheetData>
    <row r="1" spans="1:5" x14ac:dyDescent="0.25">
      <c r="A1" s="1" t="s">
        <v>178</v>
      </c>
    </row>
    <row r="2" spans="1:5" x14ac:dyDescent="0.25">
      <c r="A2" s="12" t="s">
        <v>0</v>
      </c>
      <c r="B2" s="12" t="s">
        <v>177</v>
      </c>
      <c r="C2" s="12" t="s">
        <v>173</v>
      </c>
      <c r="D2" s="12"/>
      <c r="E2" s="12"/>
    </row>
    <row r="3" spans="1:5" x14ac:dyDescent="0.25">
      <c r="A3" s="12" t="s">
        <v>28</v>
      </c>
      <c r="B3" s="27">
        <f>4362.9-71.2</f>
        <v>4291.7</v>
      </c>
      <c r="C3" s="27">
        <v>1927.1</v>
      </c>
      <c r="D3" s="12"/>
      <c r="E3" s="12"/>
    </row>
    <row r="4" spans="1:5" x14ac:dyDescent="0.25">
      <c r="A4" s="12" t="s">
        <v>29</v>
      </c>
      <c r="B4" s="30">
        <f>4415</f>
        <v>4415</v>
      </c>
      <c r="C4" s="30">
        <f>2088</f>
        <v>2088</v>
      </c>
      <c r="D4" s="12"/>
      <c r="E4" s="12"/>
    </row>
    <row r="5" spans="1:5" x14ac:dyDescent="0.25">
      <c r="A5" s="12" t="s">
        <v>30</v>
      </c>
      <c r="B5" s="30">
        <f>4415.5-132.4</f>
        <v>4283.1000000000004</v>
      </c>
      <c r="C5" s="30">
        <v>2073.5</v>
      </c>
      <c r="D5" s="12"/>
      <c r="E5" s="12"/>
    </row>
    <row r="6" spans="1:5" x14ac:dyDescent="0.25">
      <c r="A6" s="12" t="s">
        <v>31</v>
      </c>
      <c r="B6" s="30">
        <f>4297-3.6</f>
        <v>4293.3999999999996</v>
      </c>
      <c r="C6" s="30">
        <v>2184.8000000000002</v>
      </c>
      <c r="D6" s="12"/>
      <c r="E6" s="12"/>
    </row>
    <row r="7" spans="1:5" x14ac:dyDescent="0.25">
      <c r="A7" s="12" t="s">
        <v>32</v>
      </c>
      <c r="B7" s="30">
        <f>4389.2-8.9</f>
        <v>4380.3</v>
      </c>
      <c r="C7" s="30">
        <v>2203.8000000000002</v>
      </c>
      <c r="D7" s="12"/>
      <c r="E7" s="12"/>
    </row>
    <row r="8" spans="1:5" x14ac:dyDescent="0.25">
      <c r="A8" s="12" t="s">
        <v>33</v>
      </c>
      <c r="B8" s="30">
        <f>4667.2</f>
        <v>4667.2</v>
      </c>
      <c r="C8" s="30">
        <v>2433.1999999999998</v>
      </c>
      <c r="D8" s="12"/>
      <c r="E8" s="12"/>
    </row>
    <row r="9" spans="1:5" x14ac:dyDescent="0.25">
      <c r="A9" s="12" t="s">
        <v>34</v>
      </c>
      <c r="B9" s="30">
        <f>4953.6-8</f>
        <v>4945.6000000000004</v>
      </c>
      <c r="C9" s="30">
        <v>2410.6999999999998</v>
      </c>
      <c r="D9" s="12"/>
      <c r="E9" s="12"/>
    </row>
    <row r="10" spans="1:5" x14ac:dyDescent="0.25">
      <c r="A10" s="12" t="s">
        <v>35</v>
      </c>
      <c r="B10" s="30">
        <f>5244.2-117.5</f>
        <v>5126.7</v>
      </c>
      <c r="C10" s="30">
        <v>2454.6</v>
      </c>
      <c r="D10" s="12"/>
      <c r="E10" s="12"/>
    </row>
    <row r="11" spans="1:5" x14ac:dyDescent="0.25">
      <c r="A11" s="12" t="s">
        <v>36</v>
      </c>
      <c r="B11" s="30">
        <f>5335.1-60.3</f>
        <v>5274.8</v>
      </c>
      <c r="C11" s="30">
        <v>2369.3000000000002</v>
      </c>
      <c r="D11" s="12"/>
      <c r="E11" s="12"/>
    </row>
    <row r="12" spans="1:5" x14ac:dyDescent="0.25">
      <c r="A12" s="12" t="s">
        <v>37</v>
      </c>
      <c r="B12" s="30">
        <f>5628.8-35.5</f>
        <v>5593.3</v>
      </c>
      <c r="C12" s="30">
        <v>2455.8000000000002</v>
      </c>
      <c r="D12" s="12"/>
      <c r="E12" s="12"/>
    </row>
    <row r="13" spans="1:5" x14ac:dyDescent="0.25">
      <c r="A13" s="12"/>
      <c r="B13" s="12"/>
      <c r="C13" s="12"/>
      <c r="D13" s="12"/>
      <c r="E13" s="12"/>
    </row>
    <row r="14" spans="1:5" x14ac:dyDescent="0.25">
      <c r="A14" s="12" t="s">
        <v>307</v>
      </c>
      <c r="B14" s="12"/>
      <c r="C14" s="12"/>
      <c r="D14" s="12"/>
      <c r="E14" s="12"/>
    </row>
    <row r="15" spans="1:5" x14ac:dyDescent="0.25">
      <c r="A15" s="12" t="s">
        <v>308</v>
      </c>
      <c r="B15" s="12"/>
      <c r="C15" s="12"/>
      <c r="D15" s="12"/>
      <c r="E15" s="12"/>
    </row>
    <row r="16" spans="1:5" x14ac:dyDescent="0.25">
      <c r="A16" s="12"/>
      <c r="B16" s="12"/>
      <c r="C16" s="12"/>
      <c r="D16" s="12"/>
      <c r="E16" s="12"/>
    </row>
    <row r="17" spans="1:5" x14ac:dyDescent="0.25">
      <c r="A17" s="12"/>
      <c r="B17" s="12" t="s">
        <v>185</v>
      </c>
      <c r="C17" s="12" t="s">
        <v>184</v>
      </c>
      <c r="D17" s="12" t="s">
        <v>174</v>
      </c>
      <c r="E17" s="12" t="s">
        <v>175</v>
      </c>
    </row>
    <row r="18" spans="1:5" x14ac:dyDescent="0.25">
      <c r="A18" s="12" t="s">
        <v>28</v>
      </c>
      <c r="B18" s="28">
        <f>B3+C3</f>
        <v>6218.7999999999993</v>
      </c>
      <c r="C18" s="12"/>
      <c r="D18" s="12"/>
      <c r="E18" s="12"/>
    </row>
    <row r="19" spans="1:5" x14ac:dyDescent="0.25">
      <c r="A19" s="12" t="s">
        <v>29</v>
      </c>
      <c r="B19" s="28">
        <f>B4+C4</f>
        <v>6503</v>
      </c>
      <c r="C19" s="14">
        <f>B4/B3-1</f>
        <v>2.8729873942726636E-2</v>
      </c>
      <c r="D19" s="14">
        <f>C4/C3-1</f>
        <v>8.3493331949561655E-2</v>
      </c>
      <c r="E19" s="14">
        <f>B19/B18-1</f>
        <v>4.5700135074290937E-2</v>
      </c>
    </row>
    <row r="20" spans="1:5" x14ac:dyDescent="0.25">
      <c r="A20" s="12" t="s">
        <v>30</v>
      </c>
      <c r="B20" s="28">
        <f>B5+C5</f>
        <v>6356.6</v>
      </c>
      <c r="C20" s="14">
        <f>B5/B4-1</f>
        <v>-2.9875424688561636E-2</v>
      </c>
      <c r="D20" s="14">
        <f>C5/C4-1</f>
        <v>-6.9444444444444198E-3</v>
      </c>
      <c r="E20" s="14">
        <f t="shared" ref="E20:E27" si="0">B20/B19-1</f>
        <v>-2.2512686452406561E-2</v>
      </c>
    </row>
    <row r="21" spans="1:5" x14ac:dyDescent="0.25">
      <c r="A21" s="12" t="s">
        <v>31</v>
      </c>
      <c r="B21" s="28">
        <f>B6+C6</f>
        <v>6478.2</v>
      </c>
      <c r="C21" s="14">
        <f>B6/B5-1</f>
        <v>2.4048002614927011E-3</v>
      </c>
      <c r="D21" s="14">
        <f>C6/C5-1</f>
        <v>5.3677357125633041E-2</v>
      </c>
      <c r="E21" s="14">
        <f t="shared" si="0"/>
        <v>1.9129723437057544E-2</v>
      </c>
    </row>
    <row r="22" spans="1:5" x14ac:dyDescent="0.25">
      <c r="A22" s="12" t="s">
        <v>32</v>
      </c>
      <c r="B22" s="28">
        <f>B7+C7</f>
        <v>6584.1</v>
      </c>
      <c r="C22" s="14">
        <f>B7/B6-1</f>
        <v>2.0240368938370557E-2</v>
      </c>
      <c r="D22" s="14">
        <f>C7/C6-1</f>
        <v>8.6964481874771682E-3</v>
      </c>
      <c r="E22" s="14">
        <f t="shared" si="0"/>
        <v>1.6347133462998986E-2</v>
      </c>
    </row>
    <row r="23" spans="1:5" x14ac:dyDescent="0.25">
      <c r="A23" s="12" t="s">
        <v>33</v>
      </c>
      <c r="B23" s="28">
        <f>B8+C8</f>
        <v>7100.4</v>
      </c>
      <c r="C23" s="14">
        <f>B8/B7-1</f>
        <v>6.5497796954546494E-2</v>
      </c>
      <c r="D23" s="14">
        <f>C8/C7-1</f>
        <v>0.10409293039295742</v>
      </c>
      <c r="E23" s="14">
        <f t="shared" si="0"/>
        <v>7.8416184444343173E-2</v>
      </c>
    </row>
    <row r="24" spans="1:5" x14ac:dyDescent="0.25">
      <c r="A24" s="12" t="s">
        <v>34</v>
      </c>
      <c r="B24" s="28">
        <f>B9+C9</f>
        <v>7356.3</v>
      </c>
      <c r="C24" s="14">
        <f>B9/B8-1</f>
        <v>5.9650325677065519E-2</v>
      </c>
      <c r="D24" s="14">
        <f>C9/C8-1</f>
        <v>-9.2470820318921731E-3</v>
      </c>
      <c r="E24" s="14">
        <f t="shared" si="0"/>
        <v>3.6040223086023504E-2</v>
      </c>
    </row>
    <row r="25" spans="1:5" x14ac:dyDescent="0.25">
      <c r="A25" s="12" t="s">
        <v>35</v>
      </c>
      <c r="B25" s="28">
        <f>B10+C10</f>
        <v>7581.2999999999993</v>
      </c>
      <c r="C25" s="14">
        <f>B10/B9-1</f>
        <v>3.6618408282109272E-2</v>
      </c>
      <c r="D25" s="14">
        <f>C10/C9-1</f>
        <v>1.8210478284315768E-2</v>
      </c>
      <c r="E25" s="14">
        <f t="shared" si="0"/>
        <v>3.0586028302271417E-2</v>
      </c>
    </row>
    <row r="26" spans="1:5" x14ac:dyDescent="0.25">
      <c r="A26" s="12" t="s">
        <v>36</v>
      </c>
      <c r="B26" s="28">
        <f>B11+C11</f>
        <v>7644.1</v>
      </c>
      <c r="C26" s="14">
        <f>B11/B10-1</f>
        <v>2.8887978621725541E-2</v>
      </c>
      <c r="D26" s="14">
        <f>C11/C10-1</f>
        <v>-3.475107960563828E-2</v>
      </c>
      <c r="E26" s="14">
        <f t="shared" si="0"/>
        <v>8.2835397623099993E-3</v>
      </c>
    </row>
    <row r="27" spans="1:5" x14ac:dyDescent="0.25">
      <c r="A27" s="12" t="s">
        <v>37</v>
      </c>
      <c r="B27" s="28">
        <f>B12+C12</f>
        <v>8049.1</v>
      </c>
      <c r="C27" s="14">
        <f>B12/B11-1</f>
        <v>6.0381436262986199E-2</v>
      </c>
      <c r="D27" s="14">
        <f>C12/C11-1</f>
        <v>3.650867344785369E-2</v>
      </c>
      <c r="E27" s="14">
        <f t="shared" si="0"/>
        <v>5.298203843487137E-2</v>
      </c>
    </row>
    <row r="28" spans="1:5" x14ac:dyDescent="0.25">
      <c r="A28" s="12"/>
      <c r="B28" s="12"/>
      <c r="C28" s="12"/>
      <c r="D28" s="12"/>
      <c r="E28" s="12"/>
    </row>
    <row r="29" spans="1:5" x14ac:dyDescent="0.25">
      <c r="A29" s="12"/>
      <c r="B29" s="12"/>
      <c r="C29" s="12"/>
      <c r="D29" s="12"/>
      <c r="E29" s="12"/>
    </row>
    <row r="30" spans="1:5" x14ac:dyDescent="0.25">
      <c r="A30" s="12" t="s">
        <v>78</v>
      </c>
      <c r="B30" s="12" t="s">
        <v>172</v>
      </c>
      <c r="C30" s="12" t="s">
        <v>173</v>
      </c>
      <c r="D30" s="12" t="s">
        <v>176</v>
      </c>
      <c r="E30" s="12"/>
    </row>
    <row r="31" spans="1:5" x14ac:dyDescent="0.25">
      <c r="A31" s="12" t="s">
        <v>28</v>
      </c>
      <c r="B31" s="29">
        <f>B3/B18</f>
        <v>0.69011706438541198</v>
      </c>
      <c r="C31" s="29">
        <f>C3/B18</f>
        <v>0.30988293561458802</v>
      </c>
      <c r="D31" s="13">
        <f>SUM(B31:C31)</f>
        <v>1</v>
      </c>
      <c r="E31" s="12"/>
    </row>
    <row r="32" spans="1:5" x14ac:dyDescent="0.25">
      <c r="A32" s="12" t="s">
        <v>29</v>
      </c>
      <c r="B32" s="29">
        <f>B4/B19</f>
        <v>0.67891742272797173</v>
      </c>
      <c r="C32" s="29">
        <f>C4/B19</f>
        <v>0.32108257727202827</v>
      </c>
      <c r="D32" s="13">
        <f t="shared" ref="D32:D40" si="1">SUM(B32:C32)</f>
        <v>1</v>
      </c>
      <c r="E32" s="12"/>
    </row>
    <row r="33" spans="1:5" x14ac:dyDescent="0.25">
      <c r="A33" s="12" t="s">
        <v>30</v>
      </c>
      <c r="B33" s="29">
        <f>B5/B20</f>
        <v>0.67380360570116105</v>
      </c>
      <c r="C33" s="29">
        <f>C5/B20</f>
        <v>0.32619639429883901</v>
      </c>
      <c r="D33" s="13">
        <f t="shared" si="1"/>
        <v>1</v>
      </c>
      <c r="E33" s="12"/>
    </row>
    <row r="34" spans="1:5" x14ac:dyDescent="0.25">
      <c r="A34" s="12" t="s">
        <v>31</v>
      </c>
      <c r="B34" s="29">
        <f>B6/B21</f>
        <v>0.66274582445741093</v>
      </c>
      <c r="C34" s="29">
        <f>C6/B21</f>
        <v>0.33725417554258902</v>
      </c>
      <c r="D34" s="13">
        <f t="shared" si="1"/>
        <v>1</v>
      </c>
      <c r="E34" s="12"/>
    </row>
    <row r="35" spans="1:5" x14ac:dyDescent="0.25">
      <c r="A35" s="12" t="s">
        <v>32</v>
      </c>
      <c r="B35" s="29">
        <f>B7/B22</f>
        <v>0.66528454914111268</v>
      </c>
      <c r="C35" s="29">
        <f>C7/B22</f>
        <v>0.33471545085888732</v>
      </c>
      <c r="D35" s="13">
        <f t="shared" si="1"/>
        <v>1</v>
      </c>
      <c r="E35" s="12"/>
    </row>
    <row r="36" spans="1:5" x14ac:dyDescent="0.25">
      <c r="A36" s="12" t="s">
        <v>33</v>
      </c>
      <c r="B36" s="29">
        <f>B8/B23</f>
        <v>0.65731508084051604</v>
      </c>
      <c r="C36" s="29">
        <f>C8/B23</f>
        <v>0.34268491915948396</v>
      </c>
      <c r="D36" s="13">
        <f t="shared" si="1"/>
        <v>1</v>
      </c>
      <c r="E36" s="12"/>
    </row>
    <row r="37" spans="1:5" x14ac:dyDescent="0.25">
      <c r="A37" s="12" t="s">
        <v>34</v>
      </c>
      <c r="B37" s="29">
        <f>B9/B24</f>
        <v>0.67229449587428469</v>
      </c>
      <c r="C37" s="29">
        <f>C9/B24</f>
        <v>0.32770550412571536</v>
      </c>
      <c r="D37" s="13">
        <f t="shared" si="1"/>
        <v>1</v>
      </c>
      <c r="E37" s="12"/>
    </row>
    <row r="38" spans="1:5" x14ac:dyDescent="0.25">
      <c r="A38" s="12" t="s">
        <v>35</v>
      </c>
      <c r="B38" s="29">
        <f>B10/B25</f>
        <v>0.67622967037315507</v>
      </c>
      <c r="C38" s="29">
        <f>C10/B25</f>
        <v>0.32377032962684504</v>
      </c>
      <c r="D38" s="13">
        <f t="shared" si="1"/>
        <v>1</v>
      </c>
      <c r="E38" s="12"/>
    </row>
    <row r="39" spans="1:5" x14ac:dyDescent="0.25">
      <c r="A39" s="12" t="s">
        <v>36</v>
      </c>
      <c r="B39" s="29">
        <f>B11/B26</f>
        <v>0.69004853416360334</v>
      </c>
      <c r="C39" s="29">
        <f>C11/B26</f>
        <v>0.30995146583639671</v>
      </c>
      <c r="D39" s="13">
        <f t="shared" si="1"/>
        <v>1</v>
      </c>
      <c r="E39" s="12"/>
    </row>
    <row r="40" spans="1:5" x14ac:dyDescent="0.25">
      <c r="A40" s="12" t="s">
        <v>37</v>
      </c>
      <c r="B40" s="29">
        <f>B12/B27</f>
        <v>0.69489756618752407</v>
      </c>
      <c r="C40" s="29">
        <f>C12/B27</f>
        <v>0.30510243381247593</v>
      </c>
      <c r="D40" s="13">
        <f t="shared" si="1"/>
        <v>1</v>
      </c>
      <c r="E40" s="12"/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8"/>
  <sheetViews>
    <sheetView topLeftCell="A52" workbookViewId="0">
      <selection activeCell="E52" sqref="E1:E1048576"/>
    </sheetView>
  </sheetViews>
  <sheetFormatPr defaultRowHeight="14.4" x14ac:dyDescent="0.3"/>
  <cols>
    <col min="1" max="1" width="44.5546875" bestFit="1" customWidth="1"/>
    <col min="2" max="2" width="3.33203125" customWidth="1"/>
    <col min="3" max="3" width="14.88671875" customWidth="1"/>
    <col min="4" max="4" width="1.33203125" customWidth="1"/>
    <col min="5" max="5" width="15.109375" customWidth="1"/>
    <col min="6" max="6" width="2.44140625" customWidth="1"/>
    <col min="7" max="7" width="12.5546875" bestFit="1" customWidth="1"/>
  </cols>
  <sheetData>
    <row r="2" spans="1:7" ht="15" thickBot="1" x14ac:dyDescent="0.35"/>
    <row r="3" spans="1:7" ht="15" thickTop="1" x14ac:dyDescent="0.3">
      <c r="A3" s="128" t="s">
        <v>201</v>
      </c>
      <c r="B3" s="128"/>
      <c r="C3" s="128"/>
      <c r="D3" s="128"/>
      <c r="E3" s="128"/>
      <c r="F3" s="128"/>
      <c r="G3" s="128"/>
    </row>
    <row r="4" spans="1:7" x14ac:dyDescent="0.3">
      <c r="A4" s="127" t="s">
        <v>202</v>
      </c>
      <c r="B4" s="127"/>
      <c r="C4" s="127"/>
      <c r="D4" s="127"/>
      <c r="E4" s="127"/>
      <c r="F4" s="127"/>
      <c r="G4" s="127"/>
    </row>
    <row r="5" spans="1:7" x14ac:dyDescent="0.3">
      <c r="A5" s="127" t="s">
        <v>203</v>
      </c>
      <c r="B5" s="127"/>
      <c r="C5" s="127"/>
      <c r="D5" s="127"/>
      <c r="E5" s="127"/>
      <c r="F5" s="127"/>
      <c r="G5" s="127"/>
    </row>
    <row r="6" spans="1:7" ht="15" thickBot="1" x14ac:dyDescent="0.35">
      <c r="A6" s="32"/>
      <c r="B6" s="32"/>
      <c r="C6" s="32"/>
      <c r="D6" s="32"/>
      <c r="E6" s="32"/>
      <c r="F6" s="32"/>
      <c r="G6" s="32"/>
    </row>
    <row r="7" spans="1:7" x14ac:dyDescent="0.3">
      <c r="A7" s="33"/>
      <c r="B7" s="33"/>
      <c r="C7" s="34"/>
      <c r="D7" s="33"/>
      <c r="E7" s="34"/>
      <c r="F7" s="33"/>
      <c r="G7" s="34"/>
    </row>
    <row r="8" spans="1:7" x14ac:dyDescent="0.3">
      <c r="A8" s="33"/>
      <c r="B8" s="33"/>
      <c r="C8" s="34" t="s">
        <v>74</v>
      </c>
      <c r="D8" s="33"/>
      <c r="E8" s="34" t="s">
        <v>75</v>
      </c>
      <c r="F8" s="33"/>
      <c r="G8" s="34" t="s">
        <v>75</v>
      </c>
    </row>
    <row r="9" spans="1:7" x14ac:dyDescent="0.3">
      <c r="A9" s="33"/>
      <c r="B9" s="33"/>
      <c r="C9" s="34" t="s">
        <v>24</v>
      </c>
      <c r="D9" s="33"/>
      <c r="E9" s="34" t="s">
        <v>37</v>
      </c>
      <c r="F9" s="33"/>
      <c r="G9" s="34" t="s">
        <v>23</v>
      </c>
    </row>
    <row r="10" spans="1:7" ht="15" thickBot="1" x14ac:dyDescent="0.35">
      <c r="A10" s="33"/>
      <c r="B10" s="33"/>
      <c r="C10" s="35" t="s">
        <v>192</v>
      </c>
      <c r="D10" s="33"/>
      <c r="E10" s="35" t="s">
        <v>204</v>
      </c>
      <c r="F10" s="33"/>
      <c r="G10" s="35" t="s">
        <v>204</v>
      </c>
    </row>
    <row r="11" spans="1:7" ht="15" thickTop="1" x14ac:dyDescent="0.3">
      <c r="A11" s="12" t="s">
        <v>205</v>
      </c>
      <c r="B11" s="12"/>
      <c r="C11" s="12"/>
      <c r="D11" s="12"/>
      <c r="E11" s="12"/>
      <c r="F11" s="12"/>
      <c r="G11" s="12"/>
    </row>
    <row r="12" spans="1:7" x14ac:dyDescent="0.3">
      <c r="A12" s="36" t="s">
        <v>206</v>
      </c>
      <c r="B12" s="37"/>
      <c r="C12" s="38">
        <v>559.6</v>
      </c>
      <c r="D12" s="39"/>
      <c r="E12" s="38">
        <v>564.4</v>
      </c>
      <c r="F12" s="37"/>
      <c r="G12" s="38">
        <v>552.20000000000005</v>
      </c>
    </row>
    <row r="13" spans="1:7" x14ac:dyDescent="0.3">
      <c r="A13" s="40" t="s">
        <v>207</v>
      </c>
      <c r="B13" s="41"/>
      <c r="C13" s="41">
        <v>1161</v>
      </c>
      <c r="D13" s="42"/>
      <c r="E13" s="41">
        <v>1181.2</v>
      </c>
      <c r="F13" s="41"/>
      <c r="G13" s="41">
        <v>1133.4000000000001</v>
      </c>
    </row>
    <row r="14" spans="1:7" x14ac:dyDescent="0.3">
      <c r="A14" s="36" t="s">
        <v>208</v>
      </c>
      <c r="B14" s="37"/>
      <c r="C14" s="43">
        <v>1606.2</v>
      </c>
      <c r="D14" s="44"/>
      <c r="E14" s="43">
        <v>1567.8</v>
      </c>
      <c r="F14" s="45"/>
      <c r="G14" s="43">
        <v>1491.1</v>
      </c>
    </row>
    <row r="15" spans="1:7" x14ac:dyDescent="0.3">
      <c r="A15" s="42" t="s">
        <v>209</v>
      </c>
      <c r="B15" s="41"/>
      <c r="C15" s="46">
        <f>SUM(C12:C14)</f>
        <v>3326.8</v>
      </c>
      <c r="D15" s="42"/>
      <c r="E15" s="46">
        <f>SUM(E12:E14)</f>
        <v>3313.3999999999996</v>
      </c>
      <c r="F15" s="41"/>
      <c r="G15" s="46">
        <f>SUM(G12:G14)</f>
        <v>3176.7</v>
      </c>
    </row>
    <row r="16" spans="1:7" x14ac:dyDescent="0.3">
      <c r="A16" s="39" t="s">
        <v>210</v>
      </c>
      <c r="B16" s="37"/>
      <c r="C16" s="43">
        <f>3848.5-C15</f>
        <v>521.69999999999982</v>
      </c>
      <c r="D16" s="39"/>
      <c r="E16" s="43">
        <f>3926.4-E15</f>
        <v>613.00000000000045</v>
      </c>
      <c r="F16" s="37"/>
      <c r="G16" s="43">
        <f>3779.1-G15</f>
        <v>602.40000000000009</v>
      </c>
    </row>
    <row r="17" spans="1:7" x14ac:dyDescent="0.3">
      <c r="A17" s="42" t="s">
        <v>211</v>
      </c>
      <c r="B17" s="41"/>
      <c r="C17" s="41">
        <f>SUM(C15:C16)</f>
        <v>3848.5</v>
      </c>
      <c r="D17" s="42"/>
      <c r="E17" s="41">
        <f>SUM(E15:E16)</f>
        <v>3926.4</v>
      </c>
      <c r="F17" s="41"/>
      <c r="G17" s="41">
        <f>SUM(G15:G16)</f>
        <v>3779.1</v>
      </c>
    </row>
    <row r="18" spans="1:7" x14ac:dyDescent="0.3">
      <c r="A18" s="39" t="s">
        <v>212</v>
      </c>
      <c r="B18" s="37"/>
      <c r="C18" s="37"/>
      <c r="D18" s="39"/>
      <c r="E18" s="37"/>
      <c r="F18" s="37"/>
      <c r="G18" s="37"/>
    </row>
    <row r="19" spans="1:7" x14ac:dyDescent="0.3">
      <c r="A19" s="40" t="s">
        <v>213</v>
      </c>
      <c r="B19" s="41"/>
      <c r="C19" s="41">
        <v>157.9</v>
      </c>
      <c r="D19" s="42"/>
      <c r="E19" s="41">
        <v>157.9</v>
      </c>
      <c r="F19" s="41"/>
      <c r="G19" s="41">
        <v>147.6</v>
      </c>
    </row>
    <row r="20" spans="1:7" x14ac:dyDescent="0.3">
      <c r="A20" s="36" t="s">
        <v>214</v>
      </c>
      <c r="B20" s="37"/>
      <c r="C20" s="45">
        <v>176.6</v>
      </c>
      <c r="D20" s="39"/>
      <c r="E20" s="45">
        <v>178.4</v>
      </c>
      <c r="F20" s="37"/>
      <c r="G20" s="45">
        <v>166.3</v>
      </c>
    </row>
    <row r="21" spans="1:7" x14ac:dyDescent="0.3">
      <c r="A21" s="40" t="s">
        <v>215</v>
      </c>
      <c r="B21" s="41"/>
      <c r="C21" s="47">
        <v>106.5</v>
      </c>
      <c r="D21" s="48"/>
      <c r="E21" s="47">
        <v>107.6</v>
      </c>
      <c r="F21" s="47"/>
      <c r="G21" s="47">
        <v>102.9</v>
      </c>
    </row>
    <row r="22" spans="1:7" x14ac:dyDescent="0.3">
      <c r="A22" s="36" t="s">
        <v>216</v>
      </c>
      <c r="B22" s="37"/>
      <c r="C22" s="45">
        <v>1095.5999999999999</v>
      </c>
      <c r="D22" s="39"/>
      <c r="E22" s="45">
        <v>1085.7</v>
      </c>
      <c r="F22" s="37"/>
      <c r="G22" s="45">
        <v>1063.3</v>
      </c>
    </row>
    <row r="23" spans="1:7" x14ac:dyDescent="0.3">
      <c r="A23" s="40" t="s">
        <v>217</v>
      </c>
      <c r="B23" s="41"/>
      <c r="C23" s="47">
        <v>276.10000000000002</v>
      </c>
      <c r="D23" s="42"/>
      <c r="E23" s="47">
        <v>207.5</v>
      </c>
      <c r="F23" s="41"/>
      <c r="G23" s="47">
        <v>229.4</v>
      </c>
    </row>
    <row r="24" spans="1:7" x14ac:dyDescent="0.3">
      <c r="A24" s="36" t="s">
        <v>218</v>
      </c>
      <c r="B24" s="37"/>
      <c r="C24" s="37">
        <v>629.5</v>
      </c>
      <c r="D24" s="39"/>
      <c r="E24" s="37">
        <v>648.5</v>
      </c>
      <c r="F24" s="37"/>
      <c r="G24" s="37">
        <v>616</v>
      </c>
    </row>
    <row r="25" spans="1:7" x14ac:dyDescent="0.3">
      <c r="A25" s="40" t="s">
        <v>219</v>
      </c>
      <c r="B25" s="41"/>
      <c r="C25" s="41">
        <v>68.5</v>
      </c>
      <c r="D25" s="42"/>
      <c r="E25" s="41">
        <v>200.8</v>
      </c>
      <c r="F25" s="41"/>
      <c r="G25" s="41">
        <v>110</v>
      </c>
    </row>
    <row r="26" spans="1:7" x14ac:dyDescent="0.3">
      <c r="A26" s="36" t="s">
        <v>220</v>
      </c>
      <c r="B26" s="37"/>
      <c r="C26" s="49">
        <v>361.7</v>
      </c>
      <c r="D26" s="39"/>
      <c r="E26" s="37">
        <v>340.2</v>
      </c>
      <c r="F26" s="37"/>
      <c r="G26" s="49">
        <v>351.2</v>
      </c>
    </row>
    <row r="27" spans="1:7" x14ac:dyDescent="0.3">
      <c r="A27" s="40" t="s">
        <v>221</v>
      </c>
      <c r="B27" s="41"/>
      <c r="C27" s="50">
        <v>200.6</v>
      </c>
      <c r="D27" s="42"/>
      <c r="E27" s="41">
        <v>94.2</v>
      </c>
      <c r="F27" s="41"/>
      <c r="G27" s="50">
        <v>110.9</v>
      </c>
    </row>
    <row r="28" spans="1:7" x14ac:dyDescent="0.3">
      <c r="A28" s="36" t="s">
        <v>222</v>
      </c>
      <c r="B28" s="37"/>
      <c r="C28" s="49">
        <v>491</v>
      </c>
      <c r="D28" s="39"/>
      <c r="E28" s="37">
        <v>427.5</v>
      </c>
      <c r="F28" s="37"/>
      <c r="G28" s="49">
        <v>390.1</v>
      </c>
    </row>
    <row r="29" spans="1:7" x14ac:dyDescent="0.3">
      <c r="A29" s="40" t="s">
        <v>223</v>
      </c>
      <c r="B29" s="41"/>
      <c r="C29" s="41">
        <v>1364.5</v>
      </c>
      <c r="D29" s="42"/>
      <c r="E29" s="41">
        <v>843.7</v>
      </c>
      <c r="F29" s="41"/>
      <c r="G29" s="41">
        <v>747.7</v>
      </c>
    </row>
    <row r="30" spans="1:7" x14ac:dyDescent="0.3">
      <c r="A30" s="39" t="s">
        <v>14</v>
      </c>
      <c r="B30" s="37"/>
      <c r="C30" s="37">
        <v>0</v>
      </c>
      <c r="D30" s="39"/>
      <c r="E30" s="37">
        <v>0</v>
      </c>
      <c r="F30" s="37"/>
      <c r="G30" s="37">
        <v>0</v>
      </c>
    </row>
    <row r="31" spans="1:7" ht="15" thickBot="1" x14ac:dyDescent="0.35">
      <c r="A31" s="51" t="s">
        <v>15</v>
      </c>
      <c r="B31" s="37"/>
      <c r="C31" s="52">
        <f>SUM(C17:C29)</f>
        <v>8777</v>
      </c>
      <c r="D31" s="39"/>
      <c r="E31" s="52">
        <f>SUM(E17:E29)</f>
        <v>8218.4</v>
      </c>
      <c r="F31" s="37"/>
      <c r="G31" s="52">
        <f>SUM(G17:G29)</f>
        <v>7814.4999999999991</v>
      </c>
    </row>
    <row r="32" spans="1:7" ht="15.6" thickTop="1" thickBot="1" x14ac:dyDescent="0.35">
      <c r="A32" s="32"/>
      <c r="B32" s="32"/>
      <c r="C32" s="32"/>
      <c r="D32" s="32"/>
      <c r="E32" s="32"/>
      <c r="F32" s="32"/>
      <c r="G32" s="32"/>
    </row>
    <row r="37" spans="1:7" s="1" customFormat="1" ht="13.8" x14ac:dyDescent="0.25">
      <c r="A37" s="54" t="s">
        <v>224</v>
      </c>
      <c r="B37" s="54"/>
      <c r="C37" s="54"/>
      <c r="D37" s="54"/>
      <c r="E37" s="54" t="s">
        <v>225</v>
      </c>
      <c r="F37" s="54"/>
      <c r="G37" s="54" t="s">
        <v>226</v>
      </c>
    </row>
    <row r="38" spans="1:7" s="1" customFormat="1" ht="13.8" x14ac:dyDescent="0.25">
      <c r="A38" s="54" t="s">
        <v>227</v>
      </c>
      <c r="B38" s="54"/>
      <c r="C38" s="54"/>
      <c r="D38" s="54"/>
      <c r="E38" s="55">
        <f>E12/C12-1</f>
        <v>8.577555396711789E-3</v>
      </c>
      <c r="F38" s="55"/>
      <c r="G38" s="55">
        <f>E12/G12-1</f>
        <v>2.2093444404201357E-2</v>
      </c>
    </row>
    <row r="39" spans="1:7" s="1" customFormat="1" ht="13.8" x14ac:dyDescent="0.25">
      <c r="A39" s="54" t="s">
        <v>228</v>
      </c>
      <c r="B39" s="54"/>
      <c r="C39" s="54"/>
      <c r="D39" s="54"/>
      <c r="E39" s="55">
        <f>E13/C13-1</f>
        <v>1.7398794142980289E-2</v>
      </c>
      <c r="F39" s="55"/>
      <c r="G39" s="55">
        <f t="shared" ref="G39:G41" si="0">E13/G13-1</f>
        <v>4.2173989765307951E-2</v>
      </c>
    </row>
    <row r="40" spans="1:7" s="1" customFormat="1" ht="13.8" x14ac:dyDescent="0.25">
      <c r="A40" s="54" t="s">
        <v>229</v>
      </c>
      <c r="B40" s="54"/>
      <c r="C40" s="54"/>
      <c r="D40" s="54"/>
      <c r="E40" s="55">
        <f t="shared" ref="E40:E41" si="1">E14/C14-1</f>
        <v>-2.3907358983937255E-2</v>
      </c>
      <c r="F40" s="55"/>
      <c r="G40" s="55">
        <f t="shared" si="0"/>
        <v>5.1438535309503042E-2</v>
      </c>
    </row>
    <row r="41" spans="1:7" s="1" customFormat="1" ht="13.8" x14ac:dyDescent="0.25">
      <c r="A41" s="54" t="s">
        <v>209</v>
      </c>
      <c r="B41" s="54"/>
      <c r="C41" s="54"/>
      <c r="D41" s="54"/>
      <c r="E41" s="55">
        <f t="shared" si="1"/>
        <v>-4.0278946735603505E-3</v>
      </c>
      <c r="F41" s="55"/>
      <c r="G41" s="55">
        <f t="shared" si="0"/>
        <v>4.303207731293468E-2</v>
      </c>
    </row>
    <row r="42" spans="1:7" s="1" customFormat="1" ht="13.8" x14ac:dyDescent="0.25">
      <c r="A42" s="54" t="s">
        <v>230</v>
      </c>
      <c r="B42" s="54"/>
      <c r="C42" s="54"/>
      <c r="D42" s="54"/>
      <c r="E42" s="55"/>
      <c r="F42" s="55"/>
      <c r="G42" s="55"/>
    </row>
    <row r="43" spans="1:7" s="1" customFormat="1" ht="13.8" x14ac:dyDescent="0.25">
      <c r="A43" s="54" t="s">
        <v>213</v>
      </c>
      <c r="B43" s="54"/>
      <c r="C43" s="54"/>
      <c r="D43" s="54"/>
      <c r="E43" s="55">
        <f>E19/C19-1</f>
        <v>0</v>
      </c>
      <c r="F43" s="55"/>
      <c r="G43" s="55">
        <f>G19/E19-1</f>
        <v>-6.5231158961367997E-2</v>
      </c>
    </row>
    <row r="44" spans="1:7" s="1" customFormat="1" ht="13.8" x14ac:dyDescent="0.25">
      <c r="A44" s="54" t="s">
        <v>214</v>
      </c>
      <c r="B44" s="54"/>
      <c r="C44" s="54"/>
      <c r="D44" s="54"/>
      <c r="E44" s="55">
        <f t="shared" ref="E44:E45" si="2">E20/C20-1</f>
        <v>1.0192525481313774E-2</v>
      </c>
      <c r="F44" s="55"/>
      <c r="G44" s="55">
        <f t="shared" ref="G44:G45" si="3">G20/E20-1</f>
        <v>-6.782511210762332E-2</v>
      </c>
    </row>
    <row r="45" spans="1:7" s="1" customFormat="1" ht="13.8" x14ac:dyDescent="0.25">
      <c r="A45" s="54" t="s">
        <v>231</v>
      </c>
      <c r="B45" s="54"/>
      <c r="C45" s="54"/>
      <c r="D45" s="54"/>
      <c r="E45" s="55">
        <f t="shared" si="2"/>
        <v>1.032863849765242E-2</v>
      </c>
      <c r="F45" s="55"/>
      <c r="G45" s="55">
        <f t="shared" si="3"/>
        <v>-4.3680297397769463E-2</v>
      </c>
    </row>
    <row r="46" spans="1:7" s="1" customFormat="1" ht="13.8" x14ac:dyDescent="0.25">
      <c r="A46" s="54" t="s">
        <v>209</v>
      </c>
      <c r="B46" s="54"/>
      <c r="C46" s="54"/>
      <c r="D46" s="54"/>
      <c r="E46" s="56">
        <f>E15/C15-1</f>
        <v>-4.0278946735603505E-3</v>
      </c>
      <c r="F46" s="56"/>
      <c r="G46" s="56">
        <f>E15/G15-1</f>
        <v>4.303207731293468E-2</v>
      </c>
    </row>
    <row r="47" spans="1:7" s="1" customFormat="1" ht="13.8" x14ac:dyDescent="0.25">
      <c r="A47" s="54" t="s">
        <v>14</v>
      </c>
      <c r="B47" s="54"/>
      <c r="C47" s="54"/>
      <c r="D47" s="54"/>
      <c r="E47" s="55"/>
      <c r="F47" s="55"/>
      <c r="G47" s="55"/>
    </row>
    <row r="48" spans="1:7" s="1" customFormat="1" ht="13.8" x14ac:dyDescent="0.25">
      <c r="A48" s="54" t="s">
        <v>213</v>
      </c>
      <c r="B48" s="54"/>
      <c r="C48" s="54"/>
      <c r="D48" s="54"/>
      <c r="E48" s="55">
        <f t="shared" ref="E48:E55" si="4">E19/C19-1</f>
        <v>0</v>
      </c>
      <c r="F48" s="55"/>
      <c r="G48" s="55">
        <f t="shared" ref="G48:G55" si="5">E19/G19-1</f>
        <v>6.9783197831978505E-2</v>
      </c>
    </row>
    <row r="49" spans="1:7" s="1" customFormat="1" ht="13.8" x14ac:dyDescent="0.25">
      <c r="A49" s="54" t="s">
        <v>214</v>
      </c>
      <c r="B49" s="54"/>
      <c r="C49" s="54"/>
      <c r="D49" s="54"/>
      <c r="E49" s="55">
        <f t="shared" si="4"/>
        <v>1.0192525481313774E-2</v>
      </c>
      <c r="F49" s="55"/>
      <c r="G49" s="55">
        <f t="shared" si="5"/>
        <v>7.2760072158749134E-2</v>
      </c>
    </row>
    <row r="50" spans="1:7" s="1" customFormat="1" ht="13.8" x14ac:dyDescent="0.25">
      <c r="A50" s="54" t="s">
        <v>215</v>
      </c>
      <c r="B50" s="54"/>
      <c r="C50" s="54"/>
      <c r="D50" s="54"/>
      <c r="E50" s="55">
        <f t="shared" si="4"/>
        <v>1.032863849765242E-2</v>
      </c>
      <c r="F50" s="55"/>
      <c r="G50" s="55">
        <f t="shared" si="5"/>
        <v>4.5675413022351785E-2</v>
      </c>
    </row>
    <row r="51" spans="1:7" s="1" customFormat="1" ht="13.8" x14ac:dyDescent="0.25">
      <c r="A51" s="54" t="s">
        <v>216</v>
      </c>
      <c r="B51" s="54"/>
      <c r="C51" s="54"/>
      <c r="D51" s="54"/>
      <c r="E51" s="55">
        <f t="shared" si="4"/>
        <v>-9.0361445783131433E-3</v>
      </c>
      <c r="F51" s="55"/>
      <c r="G51" s="55">
        <f t="shared" si="5"/>
        <v>2.1066491112574193E-2</v>
      </c>
    </row>
    <row r="52" spans="1:7" s="1" customFormat="1" ht="13.8" x14ac:dyDescent="0.25">
      <c r="A52" s="54" t="s">
        <v>217</v>
      </c>
      <c r="B52" s="54"/>
      <c r="C52" s="54"/>
      <c r="D52" s="54"/>
      <c r="E52" s="55">
        <f t="shared" si="4"/>
        <v>-0.24846070264396969</v>
      </c>
      <c r="F52" s="55"/>
      <c r="G52" s="55">
        <f t="shared" si="5"/>
        <v>-9.546643417611167E-2</v>
      </c>
    </row>
    <row r="53" spans="1:7" s="1" customFormat="1" ht="13.8" x14ac:dyDescent="0.25">
      <c r="A53" s="54" t="s">
        <v>218</v>
      </c>
      <c r="B53" s="54"/>
      <c r="C53" s="54"/>
      <c r="D53" s="54"/>
      <c r="E53" s="57">
        <f t="shared" si="4"/>
        <v>3.0182684670373217E-2</v>
      </c>
      <c r="F53" s="57"/>
      <c r="G53" s="57">
        <f t="shared" si="5"/>
        <v>5.2759740259740173E-2</v>
      </c>
    </row>
    <row r="54" spans="1:7" s="1" customFormat="1" ht="13.8" x14ac:dyDescent="0.25">
      <c r="A54" s="54" t="s">
        <v>219</v>
      </c>
      <c r="B54" s="54"/>
      <c r="C54" s="58"/>
      <c r="D54" s="54"/>
      <c r="E54" s="57">
        <f t="shared" si="4"/>
        <v>1.9313868613138689</v>
      </c>
      <c r="F54" s="57"/>
      <c r="G54" s="57">
        <f t="shared" si="5"/>
        <v>0.82545454545454566</v>
      </c>
    </row>
    <row r="55" spans="1:7" s="1" customFormat="1" ht="13.8" x14ac:dyDescent="0.25">
      <c r="A55" s="54" t="s">
        <v>232</v>
      </c>
      <c r="B55" s="54"/>
      <c r="C55" s="54"/>
      <c r="D55" s="54"/>
      <c r="E55" s="57">
        <f t="shared" si="4"/>
        <v>-5.9441526126624233E-2</v>
      </c>
      <c r="F55" s="57"/>
      <c r="G55" s="57">
        <f t="shared" si="5"/>
        <v>-3.1321184510250566E-2</v>
      </c>
    </row>
    <row r="56" spans="1:7" s="1" customFormat="1" ht="13.8" x14ac:dyDescent="0.25">
      <c r="A56" s="54" t="s">
        <v>233</v>
      </c>
      <c r="B56" s="54"/>
      <c r="C56" s="54"/>
      <c r="D56" s="54"/>
      <c r="E56" s="57">
        <f t="shared" ref="E56:E58" si="6">E29/C29-1</f>
        <v>-0.38167827042872848</v>
      </c>
      <c r="F56" s="57"/>
      <c r="G56" s="57">
        <f t="shared" ref="G56:G58" si="7">E29/G29-1</f>
        <v>0.12839374080513566</v>
      </c>
    </row>
    <row r="57" spans="1:7" s="1" customFormat="1" ht="13.8" x14ac:dyDescent="0.25">
      <c r="A57" s="54" t="s">
        <v>14</v>
      </c>
      <c r="B57" s="54"/>
      <c r="C57" s="54"/>
      <c r="D57" s="54"/>
      <c r="E57" s="57"/>
      <c r="F57" s="57"/>
      <c r="G57" s="57"/>
    </row>
    <row r="58" spans="1:7" s="1" customFormat="1" ht="13.8" x14ac:dyDescent="0.25">
      <c r="A58" s="54" t="s">
        <v>15</v>
      </c>
      <c r="B58" s="54"/>
      <c r="C58" s="54"/>
      <c r="D58" s="54"/>
      <c r="E58" s="59">
        <f t="shared" si="6"/>
        <v>-6.3643613991113179E-2</v>
      </c>
      <c r="F58" s="59"/>
      <c r="G58" s="59">
        <f t="shared" si="7"/>
        <v>5.1685968392091608E-2</v>
      </c>
    </row>
    <row r="59" spans="1:7" s="1" customFormat="1" ht="13.8" x14ac:dyDescent="0.25"/>
    <row r="60" spans="1:7" s="1" customFormat="1" ht="13.8" x14ac:dyDescent="0.25">
      <c r="E60" s="1" t="s">
        <v>234</v>
      </c>
      <c r="G60" s="1" t="s">
        <v>235</v>
      </c>
    </row>
    <row r="61" spans="1:7" s="1" customFormat="1" ht="13.8" x14ac:dyDescent="0.25">
      <c r="A61" s="1" t="s">
        <v>236</v>
      </c>
      <c r="E61" s="6">
        <f>E25-C25</f>
        <v>132.30000000000001</v>
      </c>
      <c r="G61" s="6">
        <f>E25-G25</f>
        <v>90.800000000000011</v>
      </c>
    </row>
    <row r="62" spans="1:7" s="1" customFormat="1" ht="13.8" x14ac:dyDescent="0.25">
      <c r="A62" s="1" t="s">
        <v>237</v>
      </c>
      <c r="E62" s="31">
        <f>E24-C24</f>
        <v>19</v>
      </c>
      <c r="G62" s="31">
        <f>E24-G24</f>
        <v>32.5</v>
      </c>
    </row>
    <row r="63" spans="1:7" s="1" customFormat="1" ht="13.8" x14ac:dyDescent="0.25">
      <c r="A63" s="1" t="s">
        <v>238</v>
      </c>
      <c r="E63" s="31">
        <f>E26-C26</f>
        <v>-21.5</v>
      </c>
      <c r="G63" s="31">
        <f>E26-G26</f>
        <v>-11</v>
      </c>
    </row>
    <row r="64" spans="1:7" s="1" customFormat="1" ht="13.8" x14ac:dyDescent="0.25"/>
    <row r="65" spans="1:7" s="1" customFormat="1" ht="13.8" x14ac:dyDescent="0.25"/>
    <row r="66" spans="1:7" s="1" customFormat="1" ht="13.8" x14ac:dyDescent="0.25">
      <c r="A66" s="1" t="s">
        <v>239</v>
      </c>
      <c r="C66" s="1" t="s">
        <v>240</v>
      </c>
      <c r="E66" s="1" t="s">
        <v>241</v>
      </c>
    </row>
    <row r="67" spans="1:7" s="1" customFormat="1" ht="13.8" x14ac:dyDescent="0.25">
      <c r="A67" s="1" t="s">
        <v>242</v>
      </c>
      <c r="C67" s="25">
        <v>255129086</v>
      </c>
      <c r="E67" s="25">
        <v>235918191</v>
      </c>
      <c r="G67" s="21">
        <f>C67-E67</f>
        <v>19210895</v>
      </c>
    </row>
    <row r="68" spans="1:7" s="1" customFormat="1" ht="13.8" x14ac:dyDescent="0.25">
      <c r="A68" s="1" t="s">
        <v>243</v>
      </c>
      <c r="C68" s="25">
        <v>49347607</v>
      </c>
      <c r="E68" s="25">
        <v>47037189</v>
      </c>
      <c r="G68" s="21">
        <f t="shared" ref="G68:G69" si="8">C68-E68</f>
        <v>2310418</v>
      </c>
    </row>
    <row r="69" spans="1:7" s="1" customFormat="1" ht="13.8" x14ac:dyDescent="0.25">
      <c r="A69" s="1" t="s">
        <v>244</v>
      </c>
      <c r="C69" s="60">
        <v>139497600</v>
      </c>
      <c r="E69" s="60">
        <v>134339865</v>
      </c>
      <c r="G69" s="60">
        <f t="shared" si="8"/>
        <v>5157735</v>
      </c>
    </row>
    <row r="70" spans="1:7" s="1" customFormat="1" ht="13.8" x14ac:dyDescent="0.25">
      <c r="A70" s="1" t="s">
        <v>15</v>
      </c>
      <c r="C70" s="7">
        <f>SUM(C67:C69)</f>
        <v>443974293</v>
      </c>
      <c r="D70" s="7">
        <f t="shared" ref="D70:E70" si="9">SUM(D67:D69)</f>
        <v>0</v>
      </c>
      <c r="E70" s="7">
        <f t="shared" si="9"/>
        <v>417295245</v>
      </c>
      <c r="G70" s="21">
        <f>SUM(G67:G69)</f>
        <v>26679048</v>
      </c>
    </row>
    <row r="71" spans="1:7" s="1" customFormat="1" ht="13.8" x14ac:dyDescent="0.25">
      <c r="A71" s="1" t="s">
        <v>245</v>
      </c>
      <c r="G71" s="61">
        <f>G70/E70</f>
        <v>6.3933266241746889E-2</v>
      </c>
    </row>
    <row r="72" spans="1:7" s="1" customFormat="1" ht="13.8" x14ac:dyDescent="0.25">
      <c r="A72" s="1" t="s">
        <v>246</v>
      </c>
      <c r="C72" s="25">
        <v>21579484</v>
      </c>
      <c r="E72" s="62">
        <v>21156329</v>
      </c>
    </row>
    <row r="73" spans="1:7" s="1" customFormat="1" ht="13.8" x14ac:dyDescent="0.25">
      <c r="A73" s="1" t="s">
        <v>247</v>
      </c>
      <c r="C73" s="25">
        <v>1587552</v>
      </c>
      <c r="E73" s="62">
        <v>1360504</v>
      </c>
    </row>
    <row r="74" spans="1:7" s="1" customFormat="1" ht="13.8" x14ac:dyDescent="0.25">
      <c r="A74" s="1" t="s">
        <v>248</v>
      </c>
      <c r="C74" s="25">
        <v>4898568</v>
      </c>
      <c r="E74" s="62">
        <v>4315722</v>
      </c>
    </row>
    <row r="75" spans="1:7" s="1" customFormat="1" ht="13.8" x14ac:dyDescent="0.25">
      <c r="A75" s="1" t="s">
        <v>249</v>
      </c>
      <c r="C75" s="25">
        <v>2950000</v>
      </c>
      <c r="E75" s="62">
        <v>3322831</v>
      </c>
    </row>
    <row r="76" spans="1:7" s="1" customFormat="1" ht="13.8" x14ac:dyDescent="0.25">
      <c r="A76" s="1" t="s">
        <v>250</v>
      </c>
      <c r="C76" s="60">
        <v>173496860</v>
      </c>
      <c r="E76" s="63">
        <v>168500000</v>
      </c>
    </row>
    <row r="77" spans="1:7" s="1" customFormat="1" ht="13.8" x14ac:dyDescent="0.25">
      <c r="C77" s="64">
        <f>SUM(C70:C76)</f>
        <v>648486757</v>
      </c>
      <c r="E77" s="64">
        <f>SUM(E70:E76)</f>
        <v>615950631</v>
      </c>
    </row>
    <row r="78" spans="1:7" s="1" customFormat="1" ht="13.8" x14ac:dyDescent="0.25"/>
  </sheetData>
  <mergeCells count="3"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Exhibit_1</vt:lpstr>
      <vt:lpstr>Exhibit_2</vt:lpstr>
      <vt:lpstr>Exhibit_3</vt:lpstr>
      <vt:lpstr>Exhibit_4</vt:lpstr>
      <vt:lpstr>Exhibit_5</vt:lpstr>
      <vt:lpstr>Exhibit_6</vt:lpstr>
      <vt:lpstr>Exhibit_7</vt:lpstr>
      <vt:lpstr>Exhibit_8</vt:lpstr>
      <vt:lpstr>Exhibit_9</vt:lpstr>
      <vt:lpstr>Exhibit_10</vt:lpstr>
      <vt:lpstr>Exhibit_11</vt:lpstr>
      <vt:lpstr>Exhibit_12</vt:lpstr>
      <vt:lpstr>Exhibit_13</vt:lpstr>
      <vt:lpstr>Exhibit_14</vt:lpstr>
    </vt:vector>
  </TitlesOfParts>
  <Company>City of Los Angeles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2017-09-20T22:39:16Z</cp:lastPrinted>
  <dcterms:created xsi:type="dcterms:W3CDTF">2017-09-13T20:45:05Z</dcterms:created>
  <dcterms:modified xsi:type="dcterms:W3CDTF">2017-09-20T22:39:36Z</dcterms:modified>
</cp:coreProperties>
</file>